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R:\APEC Data\Energy Balance\2016\Part 2\"/>
    </mc:Choice>
  </mc:AlternateContent>
  <bookViews>
    <workbookView xWindow="555" yWindow="1170" windowWidth="19110" windowHeight="7125" tabRatio="673" activeTab="1"/>
  </bookViews>
  <sheets>
    <sheet name="HKC Input" sheetId="6" r:id="rId1"/>
    <sheet name="Cover" sheetId="1" r:id="rId2"/>
    <sheet name="Activity Data" sheetId="4" r:id="rId3"/>
    <sheet name="Commercial and public services" sheetId="2" r:id="rId4"/>
    <sheet name="Residential" sheetId="3" r:id="rId5"/>
    <sheet name="Transport" sheetId="7" r:id="rId6"/>
    <sheet name="Industry" sheetId="8" r:id="rId7"/>
  </sheets>
  <externalReferences>
    <externalReference r:id="rId8"/>
    <externalReference r:id="rId9"/>
    <externalReference r:id="rId10"/>
    <externalReference r:id="rId11"/>
    <externalReference r:id="rId1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43" i="8" l="1"/>
  <c r="AE35" i="8"/>
  <c r="AE27" i="8"/>
  <c r="AE19" i="8"/>
  <c r="AE31" i="7"/>
  <c r="AE28" i="7"/>
  <c r="AE21" i="7"/>
  <c r="AF46" i="2"/>
  <c r="AF38" i="2"/>
  <c r="AF30" i="2"/>
  <c r="AF27" i="2"/>
  <c r="AF19" i="2"/>
  <c r="AF64" i="3"/>
  <c r="AF61" i="3"/>
  <c r="AF58" i="3"/>
  <c r="AF50" i="3"/>
  <c r="AF47" i="3"/>
  <c r="AF43" i="3"/>
  <c r="AF35" i="3"/>
  <c r="AF27" i="3"/>
  <c r="AF19" i="3"/>
  <c r="AE11" i="8"/>
  <c r="AE10" i="8"/>
  <c r="AE9" i="8"/>
  <c r="AE8" i="8"/>
  <c r="AE7" i="8"/>
  <c r="AE6" i="8"/>
  <c r="AE5" i="8"/>
  <c r="AE4" i="8"/>
  <c r="AE13" i="7"/>
  <c r="AE12" i="7"/>
  <c r="AE11" i="7"/>
  <c r="AE10" i="7"/>
  <c r="AE9" i="7"/>
  <c r="AE8" i="7"/>
  <c r="AE7" i="7"/>
  <c r="AE6" i="7"/>
  <c r="AE5" i="7"/>
  <c r="AE4" i="7"/>
  <c r="AF11" i="3"/>
  <c r="AF10" i="3"/>
  <c r="AF9" i="3"/>
  <c r="AF8" i="3"/>
  <c r="AF7" i="3"/>
  <c r="AF6" i="3"/>
  <c r="AF5" i="3"/>
  <c r="AF4" i="3"/>
  <c r="AF11" i="2"/>
  <c r="AF10" i="2"/>
  <c r="AF9" i="2"/>
  <c r="AF8" i="2"/>
  <c r="AF7" i="2"/>
  <c r="AF6" i="2"/>
  <c r="AF5" i="2"/>
  <c r="AF3" i="2" s="1"/>
  <c r="AF4" i="2"/>
  <c r="AE3" i="8" l="1"/>
  <c r="AE3" i="7"/>
  <c r="AF3" i="3"/>
  <c r="AD31" i="7"/>
  <c r="AC31" i="7"/>
  <c r="AB31" i="7"/>
  <c r="AA31" i="7"/>
  <c r="Z31" i="7"/>
  <c r="Y31" i="7"/>
  <c r="X31" i="7"/>
  <c r="W31" i="7"/>
  <c r="V31" i="7"/>
  <c r="U31" i="7"/>
  <c r="T31" i="7"/>
  <c r="S31" i="7"/>
  <c r="R31" i="7"/>
  <c r="Q31" i="7"/>
  <c r="P31" i="7"/>
  <c r="O31" i="7"/>
  <c r="N31" i="7"/>
  <c r="M31" i="7"/>
  <c r="L31" i="7"/>
  <c r="K31" i="7"/>
  <c r="J31" i="7"/>
  <c r="I31" i="7"/>
  <c r="H31" i="7"/>
  <c r="G31" i="7"/>
  <c r="F31" i="7"/>
  <c r="E31" i="7"/>
  <c r="AD28" i="7"/>
  <c r="AC28" i="7"/>
  <c r="AB28" i="7"/>
  <c r="AA28" i="7"/>
  <c r="Z28" i="7"/>
  <c r="Y28" i="7"/>
  <c r="X28" i="7"/>
  <c r="W28" i="7"/>
  <c r="V28" i="7"/>
  <c r="U28" i="7"/>
  <c r="T28" i="7"/>
  <c r="S28" i="7"/>
  <c r="R28" i="7"/>
  <c r="Q28" i="7"/>
  <c r="P28" i="7"/>
  <c r="O28" i="7"/>
  <c r="N28" i="7"/>
  <c r="M28" i="7"/>
  <c r="L28" i="7"/>
  <c r="K28" i="7"/>
  <c r="J28" i="7"/>
  <c r="I28" i="7"/>
  <c r="H28" i="7"/>
  <c r="G28" i="7"/>
  <c r="F28" i="7"/>
  <c r="E28" i="7"/>
  <c r="AD21" i="7"/>
  <c r="AC21" i="7"/>
  <c r="AB21" i="7"/>
  <c r="AA21" i="7"/>
  <c r="Z21" i="7"/>
  <c r="Y21" i="7"/>
  <c r="X21" i="7"/>
  <c r="W21" i="7"/>
  <c r="V21" i="7"/>
  <c r="U21" i="7"/>
  <c r="T21" i="7"/>
  <c r="S21" i="7"/>
  <c r="R21" i="7"/>
  <c r="Q21" i="7"/>
  <c r="P21" i="7"/>
  <c r="O21" i="7"/>
  <c r="N21" i="7"/>
  <c r="M21" i="7"/>
  <c r="L21" i="7"/>
  <c r="K21" i="7"/>
  <c r="J21" i="7"/>
  <c r="I21" i="7"/>
  <c r="H21" i="7"/>
  <c r="G21" i="7"/>
  <c r="F21" i="7"/>
  <c r="E21" i="7"/>
  <c r="AD13" i="7"/>
  <c r="AC13" i="7"/>
  <c r="AB13" i="7"/>
  <c r="AA13" i="7"/>
  <c r="Z13" i="7"/>
  <c r="Y13" i="7"/>
  <c r="X13" i="7"/>
  <c r="W13" i="7"/>
  <c r="V13" i="7"/>
  <c r="U13" i="7"/>
  <c r="T13" i="7"/>
  <c r="S13" i="7"/>
  <c r="R13" i="7"/>
  <c r="Q13" i="7"/>
  <c r="P13" i="7"/>
  <c r="O13" i="7"/>
  <c r="N13" i="7"/>
  <c r="M13" i="7"/>
  <c r="L13" i="7"/>
  <c r="K13" i="7"/>
  <c r="J13" i="7"/>
  <c r="I13" i="7"/>
  <c r="H13" i="7"/>
  <c r="G13" i="7"/>
  <c r="F13" i="7"/>
  <c r="E13" i="7"/>
  <c r="F6" i="7"/>
  <c r="J6" i="7"/>
  <c r="L6" i="7"/>
  <c r="N6" i="7"/>
  <c r="Q6" i="7"/>
  <c r="R6" i="7"/>
  <c r="S6" i="7"/>
  <c r="T6" i="7"/>
  <c r="U6" i="7"/>
  <c r="V6" i="7"/>
  <c r="W6" i="7"/>
  <c r="X6" i="7"/>
  <c r="Y6" i="7"/>
  <c r="Z6" i="7"/>
  <c r="AA6" i="7"/>
  <c r="AB6" i="7"/>
  <c r="AC6" i="7"/>
  <c r="AD6" i="7"/>
  <c r="L8" i="7"/>
  <c r="T8" i="7"/>
  <c r="AB8" i="7"/>
  <c r="G4" i="7"/>
  <c r="K4" i="7"/>
  <c r="L4" i="7"/>
  <c r="O4" i="7"/>
  <c r="E5" i="7"/>
  <c r="F5" i="7"/>
  <c r="G5" i="7"/>
  <c r="I5" i="7"/>
  <c r="J5" i="7"/>
  <c r="K5" i="7"/>
  <c r="M5" i="7"/>
  <c r="N5" i="7"/>
  <c r="O5" i="7"/>
  <c r="E6" i="7"/>
  <c r="G6" i="7"/>
  <c r="H6" i="7"/>
  <c r="I6" i="7"/>
  <c r="K6" i="7"/>
  <c r="M6" i="7"/>
  <c r="O6" i="7"/>
  <c r="P6" i="7"/>
  <c r="E9" i="7"/>
  <c r="G9" i="7"/>
  <c r="I9" i="7"/>
  <c r="K9" i="7"/>
  <c r="L9" i="7"/>
  <c r="M9" i="7"/>
  <c r="O9" i="7"/>
  <c r="E10" i="7"/>
  <c r="F10" i="7"/>
  <c r="G10" i="7"/>
  <c r="I10" i="7"/>
  <c r="J10" i="7"/>
  <c r="K10" i="7"/>
  <c r="M10" i="7"/>
  <c r="N10" i="7"/>
  <c r="O10" i="7"/>
  <c r="E12" i="7"/>
  <c r="G12" i="7"/>
  <c r="I12" i="7"/>
  <c r="K12" i="7"/>
  <c r="M12" i="7"/>
  <c r="O12" i="7"/>
  <c r="Q5" i="7"/>
  <c r="U5" i="7"/>
  <c r="V5" i="7"/>
  <c r="Y5" i="7"/>
  <c r="AC5" i="7"/>
  <c r="AD5" i="7"/>
  <c r="E7" i="7"/>
  <c r="G7" i="7"/>
  <c r="H7" i="7"/>
  <c r="I7" i="7"/>
  <c r="J7" i="7"/>
  <c r="K7" i="7"/>
  <c r="L7" i="7"/>
  <c r="M7" i="7"/>
  <c r="O7" i="7"/>
  <c r="P7" i="7"/>
  <c r="Q7" i="7"/>
  <c r="R7" i="7"/>
  <c r="S7" i="7"/>
  <c r="T7" i="7"/>
  <c r="U7" i="7"/>
  <c r="W7" i="7"/>
  <c r="X7" i="7"/>
  <c r="Y7" i="7"/>
  <c r="Z7" i="7"/>
  <c r="AA7" i="7"/>
  <c r="AB7" i="7"/>
  <c r="AC7" i="7"/>
  <c r="F9" i="7"/>
  <c r="H9" i="7"/>
  <c r="J9" i="7"/>
  <c r="N9" i="7"/>
  <c r="P9" i="7"/>
  <c r="Q9" i="7"/>
  <c r="R9" i="7"/>
  <c r="S9" i="7"/>
  <c r="T9" i="7"/>
  <c r="U9" i="7"/>
  <c r="V9" i="7"/>
  <c r="W9" i="7"/>
  <c r="X9" i="7"/>
  <c r="Y9" i="7"/>
  <c r="Z9" i="7"/>
  <c r="AA9" i="7"/>
  <c r="AB9" i="7"/>
  <c r="AC9" i="7"/>
  <c r="AD9" i="7"/>
  <c r="H10" i="7"/>
  <c r="L10" i="7"/>
  <c r="P10" i="7"/>
  <c r="Q10" i="7"/>
  <c r="R10" i="7"/>
  <c r="S10" i="7"/>
  <c r="T10" i="7"/>
  <c r="U10" i="7"/>
  <c r="V10" i="7"/>
  <c r="W10" i="7"/>
  <c r="X10" i="7"/>
  <c r="Y10" i="7"/>
  <c r="Z10" i="7"/>
  <c r="AA10" i="7"/>
  <c r="AB10" i="7"/>
  <c r="AC10" i="7"/>
  <c r="AD10" i="7"/>
  <c r="E11" i="7"/>
  <c r="F11" i="7"/>
  <c r="G11" i="7"/>
  <c r="H11" i="7"/>
  <c r="I11" i="7"/>
  <c r="J11" i="7"/>
  <c r="K11" i="7"/>
  <c r="L11" i="7"/>
  <c r="M11" i="7"/>
  <c r="N11" i="7"/>
  <c r="O11" i="7"/>
  <c r="P11" i="7"/>
  <c r="Q11" i="7"/>
  <c r="R11" i="7"/>
  <c r="S11" i="7"/>
  <c r="T11" i="7"/>
  <c r="U11" i="7"/>
  <c r="V11" i="7"/>
  <c r="W11" i="7"/>
  <c r="X11" i="7"/>
  <c r="Y11" i="7"/>
  <c r="Z11" i="7"/>
  <c r="AA11" i="7"/>
  <c r="AB11" i="7"/>
  <c r="AC11" i="7"/>
  <c r="AD11" i="7"/>
  <c r="Q12" i="7"/>
  <c r="S12" i="7"/>
  <c r="U12" i="7"/>
  <c r="W12" i="7"/>
  <c r="Y12" i="7"/>
  <c r="AA12" i="7"/>
  <c r="AC12" i="7"/>
  <c r="F8" i="7"/>
  <c r="G8" i="7"/>
  <c r="J8" i="7"/>
  <c r="K8" i="7"/>
  <c r="N8" i="7"/>
  <c r="O8" i="7"/>
  <c r="R8" i="7"/>
  <c r="S8" i="7"/>
  <c r="V8" i="7"/>
  <c r="W8" i="7"/>
  <c r="Z8" i="7"/>
  <c r="AA8" i="7"/>
  <c r="AD8" i="7"/>
  <c r="F4" i="7"/>
  <c r="H4" i="7"/>
  <c r="J4" i="7"/>
  <c r="N4" i="7"/>
  <c r="P4" i="7"/>
  <c r="Q4" i="7"/>
  <c r="R4" i="7"/>
  <c r="S4" i="7"/>
  <c r="U4" i="7"/>
  <c r="V4" i="7"/>
  <c r="W4" i="7"/>
  <c r="X4" i="7"/>
  <c r="Y4" i="7"/>
  <c r="Z4" i="7"/>
  <c r="AA4" i="7"/>
  <c r="AC4" i="7"/>
  <c r="AD4" i="7"/>
  <c r="H5" i="7"/>
  <c r="P5" i="7"/>
  <c r="X5" i="7"/>
  <c r="F7" i="7"/>
  <c r="N7" i="7"/>
  <c r="V7" i="7"/>
  <c r="AD7" i="7"/>
  <c r="AD10" i="8"/>
  <c r="AC10" i="8"/>
  <c r="AB10" i="8"/>
  <c r="AA10" i="8"/>
  <c r="Z10" i="8"/>
  <c r="Y10" i="8"/>
  <c r="X10" i="8"/>
  <c r="W10" i="8"/>
  <c r="V10" i="8"/>
  <c r="U10" i="8"/>
  <c r="T10" i="8"/>
  <c r="S10" i="8"/>
  <c r="R10" i="8"/>
  <c r="Q10" i="8"/>
  <c r="P10" i="8"/>
  <c r="O10" i="8"/>
  <c r="N10" i="8"/>
  <c r="M10" i="8"/>
  <c r="L10" i="8"/>
  <c r="K10" i="8"/>
  <c r="J10" i="8"/>
  <c r="I10" i="8"/>
  <c r="H10" i="8"/>
  <c r="G10" i="8"/>
  <c r="F10" i="8"/>
  <c r="AD9" i="8"/>
  <c r="AC9" i="8"/>
  <c r="AB9" i="8"/>
  <c r="AA9" i="8"/>
  <c r="Z9" i="8"/>
  <c r="Y9" i="8"/>
  <c r="X9" i="8"/>
  <c r="W9" i="8"/>
  <c r="V9" i="8"/>
  <c r="U9" i="8"/>
  <c r="T9" i="8"/>
  <c r="S9" i="8"/>
  <c r="R9" i="8"/>
  <c r="Q9" i="8"/>
  <c r="P9" i="8"/>
  <c r="O9" i="8"/>
  <c r="N9" i="8"/>
  <c r="M9" i="8"/>
  <c r="L9" i="8"/>
  <c r="K9" i="8"/>
  <c r="J9" i="8"/>
  <c r="I9" i="8"/>
  <c r="H9" i="8"/>
  <c r="G9" i="8"/>
  <c r="F9" i="8"/>
  <c r="AD8" i="8"/>
  <c r="AC8" i="8"/>
  <c r="AB8" i="8"/>
  <c r="AA8" i="8"/>
  <c r="Z8" i="8"/>
  <c r="Y8" i="8"/>
  <c r="X8" i="8"/>
  <c r="W8" i="8"/>
  <c r="V8" i="8"/>
  <c r="U8" i="8"/>
  <c r="T8" i="8"/>
  <c r="S8" i="8"/>
  <c r="R8" i="8"/>
  <c r="Q8" i="8"/>
  <c r="P8" i="8"/>
  <c r="O8" i="8"/>
  <c r="N8" i="8"/>
  <c r="M8" i="8"/>
  <c r="L8" i="8"/>
  <c r="K8" i="8"/>
  <c r="J8" i="8"/>
  <c r="I8" i="8"/>
  <c r="H8" i="8"/>
  <c r="G8" i="8"/>
  <c r="F8" i="8"/>
  <c r="AD7" i="8"/>
  <c r="AC7" i="8"/>
  <c r="AB7" i="8"/>
  <c r="AA7" i="8"/>
  <c r="Z7" i="8"/>
  <c r="Y7" i="8"/>
  <c r="X7" i="8"/>
  <c r="W7" i="8"/>
  <c r="V7" i="8"/>
  <c r="U7" i="8"/>
  <c r="T7" i="8"/>
  <c r="S7" i="8"/>
  <c r="R7" i="8"/>
  <c r="Q7" i="8"/>
  <c r="P7" i="8"/>
  <c r="O7" i="8"/>
  <c r="N7" i="8"/>
  <c r="M7" i="8"/>
  <c r="L7" i="8"/>
  <c r="K7" i="8"/>
  <c r="J7" i="8"/>
  <c r="I7" i="8"/>
  <c r="H7" i="8"/>
  <c r="G7" i="8"/>
  <c r="F7" i="8"/>
  <c r="AD6" i="8"/>
  <c r="AC6" i="8"/>
  <c r="AC3" i="8" s="1"/>
  <c r="AB6" i="8"/>
  <c r="AA6" i="8"/>
  <c r="Z6" i="8"/>
  <c r="Y6" i="8"/>
  <c r="X6" i="8"/>
  <c r="W6" i="8"/>
  <c r="V6" i="8"/>
  <c r="U6" i="8"/>
  <c r="T6" i="8"/>
  <c r="S6" i="8"/>
  <c r="R6" i="8"/>
  <c r="Q6" i="8"/>
  <c r="P6" i="8"/>
  <c r="O6" i="8"/>
  <c r="N6" i="8"/>
  <c r="M6" i="8"/>
  <c r="L6" i="8"/>
  <c r="K6" i="8"/>
  <c r="J6" i="8"/>
  <c r="I6" i="8"/>
  <c r="H6" i="8"/>
  <c r="G6" i="8"/>
  <c r="F6" i="8"/>
  <c r="AD5" i="8"/>
  <c r="AC5" i="8"/>
  <c r="AB5" i="8"/>
  <c r="AA5" i="8"/>
  <c r="Z5" i="8"/>
  <c r="Y5" i="8"/>
  <c r="X5" i="8"/>
  <c r="W5" i="8"/>
  <c r="V5" i="8"/>
  <c r="U5" i="8"/>
  <c r="T5" i="8"/>
  <c r="S5" i="8"/>
  <c r="R5" i="8"/>
  <c r="Q5" i="8"/>
  <c r="P5" i="8"/>
  <c r="O5" i="8"/>
  <c r="N5" i="8"/>
  <c r="M5" i="8"/>
  <c r="L5" i="8"/>
  <c r="K5" i="8"/>
  <c r="J5" i="8"/>
  <c r="I5" i="8"/>
  <c r="H5" i="8"/>
  <c r="G5" i="8"/>
  <c r="F5" i="8"/>
  <c r="AD4" i="8"/>
  <c r="AC4" i="8"/>
  <c r="AB4" i="8"/>
  <c r="AA4" i="8"/>
  <c r="Z4" i="8"/>
  <c r="Y4" i="8"/>
  <c r="X4" i="8"/>
  <c r="W4" i="8"/>
  <c r="V4" i="8"/>
  <c r="U4" i="8"/>
  <c r="T4" i="8"/>
  <c r="S4" i="8"/>
  <c r="R4" i="8"/>
  <c r="Q4" i="8"/>
  <c r="P4" i="8"/>
  <c r="O4" i="8"/>
  <c r="N4" i="8"/>
  <c r="M4" i="8"/>
  <c r="L4" i="8"/>
  <c r="K4" i="8"/>
  <c r="J4" i="8"/>
  <c r="I4" i="8"/>
  <c r="H4" i="8"/>
  <c r="G4" i="8"/>
  <c r="F4" i="8"/>
  <c r="E10" i="8"/>
  <c r="E9" i="8"/>
  <c r="E8" i="8"/>
  <c r="E7" i="8"/>
  <c r="E6" i="8"/>
  <c r="E5" i="8"/>
  <c r="E4" i="8"/>
  <c r="AD43" i="8"/>
  <c r="AC43" i="8"/>
  <c r="AB43" i="8"/>
  <c r="AA43" i="8"/>
  <c r="Z43" i="8"/>
  <c r="Y43" i="8"/>
  <c r="X43" i="8"/>
  <c r="W43" i="8"/>
  <c r="V43" i="8"/>
  <c r="U43" i="8"/>
  <c r="T43" i="8"/>
  <c r="S43" i="8"/>
  <c r="R43" i="8"/>
  <c r="Q43" i="8"/>
  <c r="P43" i="8"/>
  <c r="O43" i="8"/>
  <c r="N43" i="8"/>
  <c r="M43" i="8"/>
  <c r="L43" i="8"/>
  <c r="K43" i="8"/>
  <c r="J43" i="8"/>
  <c r="I43" i="8"/>
  <c r="H43" i="8"/>
  <c r="G43" i="8"/>
  <c r="F43" i="8"/>
  <c r="E43" i="8"/>
  <c r="AD35" i="8"/>
  <c r="AC35" i="8"/>
  <c r="AB35" i="8"/>
  <c r="AA35" i="8"/>
  <c r="Z35" i="8"/>
  <c r="Y35" i="8"/>
  <c r="X35" i="8"/>
  <c r="W35" i="8"/>
  <c r="V35" i="8"/>
  <c r="U35" i="8"/>
  <c r="T35" i="8"/>
  <c r="S35" i="8"/>
  <c r="R35" i="8"/>
  <c r="Q35" i="8"/>
  <c r="P35" i="8"/>
  <c r="O35" i="8"/>
  <c r="N35" i="8"/>
  <c r="M35" i="8"/>
  <c r="L35" i="8"/>
  <c r="K35" i="8"/>
  <c r="J35" i="8"/>
  <c r="I35" i="8"/>
  <c r="H35" i="8"/>
  <c r="G35" i="8"/>
  <c r="F35" i="8"/>
  <c r="E35" i="8"/>
  <c r="AD27" i="8"/>
  <c r="AC27" i="8"/>
  <c r="AB27" i="8"/>
  <c r="AA27" i="8"/>
  <c r="Z27" i="8"/>
  <c r="Y27" i="8"/>
  <c r="X27" i="8"/>
  <c r="W27" i="8"/>
  <c r="V27" i="8"/>
  <c r="U27" i="8"/>
  <c r="T27" i="8"/>
  <c r="S27" i="8"/>
  <c r="R27" i="8"/>
  <c r="Q27" i="8"/>
  <c r="P27" i="8"/>
  <c r="O27" i="8"/>
  <c r="N27" i="8"/>
  <c r="M27" i="8"/>
  <c r="L27" i="8"/>
  <c r="K27" i="8"/>
  <c r="J27" i="8"/>
  <c r="I27" i="8"/>
  <c r="H27" i="8"/>
  <c r="G27" i="8"/>
  <c r="F27" i="8"/>
  <c r="E27" i="8"/>
  <c r="AD19" i="8"/>
  <c r="AC19" i="8"/>
  <c r="AB19" i="8"/>
  <c r="AA19" i="8"/>
  <c r="Z19" i="8"/>
  <c r="Y19" i="8"/>
  <c r="X19" i="8"/>
  <c r="W19" i="8"/>
  <c r="V19" i="8"/>
  <c r="U19" i="8"/>
  <c r="T19" i="8"/>
  <c r="S19" i="8"/>
  <c r="R19" i="8"/>
  <c r="Q19" i="8"/>
  <c r="P19" i="8"/>
  <c r="O19" i="8"/>
  <c r="N19" i="8"/>
  <c r="M19" i="8"/>
  <c r="L19" i="8"/>
  <c r="K19" i="8"/>
  <c r="J19" i="8"/>
  <c r="I19" i="8"/>
  <c r="H19" i="8"/>
  <c r="G19" i="8"/>
  <c r="F19" i="8"/>
  <c r="E19" i="8"/>
  <c r="AD11" i="8"/>
  <c r="AC11" i="8"/>
  <c r="AB11" i="8"/>
  <c r="AA11" i="8"/>
  <c r="Z11" i="8"/>
  <c r="Y11" i="8"/>
  <c r="X11" i="8"/>
  <c r="W11" i="8"/>
  <c r="V11" i="8"/>
  <c r="U11" i="8"/>
  <c r="T11" i="8"/>
  <c r="S11" i="8"/>
  <c r="R11" i="8"/>
  <c r="Q11" i="8"/>
  <c r="P11" i="8"/>
  <c r="O11" i="8"/>
  <c r="N11" i="8"/>
  <c r="M11" i="8"/>
  <c r="L11" i="8"/>
  <c r="K11" i="8"/>
  <c r="J11" i="8"/>
  <c r="I11" i="8"/>
  <c r="H11" i="8"/>
  <c r="G11" i="8"/>
  <c r="F11" i="8"/>
  <c r="E11" i="8"/>
  <c r="I3" i="8" l="1"/>
  <c r="M3" i="8"/>
  <c r="Q3" i="8"/>
  <c r="U3" i="8"/>
  <c r="Y3" i="8"/>
  <c r="H3" i="8"/>
  <c r="L3" i="8"/>
  <c r="G3" i="8"/>
  <c r="K3" i="8"/>
  <c r="O3" i="8"/>
  <c r="S3" i="8"/>
  <c r="W3" i="8"/>
  <c r="AA3" i="8"/>
  <c r="F3" i="8"/>
  <c r="J3" i="8"/>
  <c r="N3" i="8"/>
  <c r="AD3" i="8"/>
  <c r="P3" i="8"/>
  <c r="T3" i="8"/>
  <c r="X3" i="8"/>
  <c r="AB3" i="8"/>
  <c r="R3" i="8"/>
  <c r="V3" i="8"/>
  <c r="Z3" i="8"/>
  <c r="T12" i="7"/>
  <c r="J12" i="7"/>
  <c r="J3" i="7" s="1"/>
  <c r="P12" i="7"/>
  <c r="X12" i="7"/>
  <c r="AD12" i="7"/>
  <c r="AD3" i="7" s="1"/>
  <c r="Z12" i="7"/>
  <c r="V12" i="7"/>
  <c r="V3" i="7" s="1"/>
  <c r="R12" i="7"/>
  <c r="N12" i="7"/>
  <c r="N3" i="7" s="1"/>
  <c r="X8" i="7"/>
  <c r="P8" i="7"/>
  <c r="P3" i="7" s="1"/>
  <c r="H8" i="7"/>
  <c r="AB5" i="7"/>
  <c r="T5" i="7"/>
  <c r="L5" i="7"/>
  <c r="Z5" i="7"/>
  <c r="R5" i="7"/>
  <c r="AB4" i="7"/>
  <c r="T4" i="7"/>
  <c r="O3" i="7"/>
  <c r="K3" i="7"/>
  <c r="G3" i="7"/>
  <c r="AC8" i="7"/>
  <c r="AC3" i="7" s="1"/>
  <c r="Y8" i="7"/>
  <c r="Y3" i="7" s="1"/>
  <c r="U8" i="7"/>
  <c r="U3" i="7" s="1"/>
  <c r="Q8" i="7"/>
  <c r="Q3" i="7" s="1"/>
  <c r="M8" i="7"/>
  <c r="I8" i="7"/>
  <c r="E8" i="7"/>
  <c r="AA5" i="7"/>
  <c r="AA3" i="7" s="1"/>
  <c r="W5" i="7"/>
  <c r="W3" i="7" s="1"/>
  <c r="S5" i="7"/>
  <c r="S3" i="7" s="1"/>
  <c r="M4" i="7"/>
  <c r="I4" i="7"/>
  <c r="E4" i="7"/>
  <c r="AE18" i="4"/>
  <c r="X3" i="7" l="1"/>
  <c r="Z3" i="7"/>
  <c r="R3" i="7"/>
  <c r="I3" i="7"/>
  <c r="M3" i="7"/>
  <c r="L12" i="7"/>
  <c r="L3" i="7" s="1"/>
  <c r="H12" i="7"/>
  <c r="H3" i="7" s="1"/>
  <c r="F12" i="7"/>
  <c r="F3" i="7" s="1"/>
  <c r="AB12" i="7"/>
  <c r="AB3" i="7" s="1"/>
  <c r="E3" i="7"/>
  <c r="T3" i="7"/>
  <c r="D44" i="8"/>
  <c r="D36" i="8"/>
  <c r="D28" i="8"/>
  <c r="D20" i="8"/>
  <c r="D4" i="8"/>
  <c r="D12" i="8" s="1"/>
  <c r="D22" i="7"/>
  <c r="D29" i="7" s="1"/>
  <c r="D14" i="7"/>
  <c r="D32" i="7" s="1"/>
  <c r="D4" i="7"/>
  <c r="AE46" i="2" l="1"/>
  <c r="AD46" i="2"/>
  <c r="AC46" i="2"/>
  <c r="AB46" i="2"/>
  <c r="AA46" i="2"/>
  <c r="Z46" i="2"/>
  <c r="Y46" i="2"/>
  <c r="X46" i="2"/>
  <c r="W46" i="2"/>
  <c r="V46" i="2"/>
  <c r="U46" i="2"/>
  <c r="T46" i="2"/>
  <c r="S46" i="2"/>
  <c r="R46" i="2"/>
  <c r="Q46" i="2"/>
  <c r="P46" i="2"/>
  <c r="O46" i="2"/>
  <c r="N46" i="2"/>
  <c r="M46" i="2"/>
  <c r="L46" i="2"/>
  <c r="K46" i="2"/>
  <c r="J46" i="2"/>
  <c r="I46" i="2"/>
  <c r="H46" i="2"/>
  <c r="G46" i="2"/>
  <c r="F46" i="2"/>
  <c r="AE38" i="2"/>
  <c r="AD38" i="2"/>
  <c r="AC38" i="2"/>
  <c r="AB38" i="2"/>
  <c r="AA38" i="2"/>
  <c r="Z38" i="2"/>
  <c r="Y38" i="2"/>
  <c r="X38" i="2"/>
  <c r="W38" i="2"/>
  <c r="V38" i="2"/>
  <c r="U38" i="2"/>
  <c r="T38" i="2"/>
  <c r="S38" i="2"/>
  <c r="R38" i="2"/>
  <c r="Q38" i="2"/>
  <c r="P38" i="2"/>
  <c r="O38" i="2"/>
  <c r="N38" i="2"/>
  <c r="M38" i="2"/>
  <c r="L38" i="2"/>
  <c r="K38" i="2"/>
  <c r="J38" i="2"/>
  <c r="I38" i="2"/>
  <c r="H38" i="2"/>
  <c r="G38" i="2"/>
  <c r="F38" i="2"/>
  <c r="AE30" i="2"/>
  <c r="AD30" i="2"/>
  <c r="AC30" i="2"/>
  <c r="AB30" i="2"/>
  <c r="AA30" i="2"/>
  <c r="Z30" i="2"/>
  <c r="Y30" i="2"/>
  <c r="X30" i="2"/>
  <c r="W30" i="2"/>
  <c r="V30" i="2"/>
  <c r="U30" i="2"/>
  <c r="T30" i="2"/>
  <c r="S30" i="2"/>
  <c r="R30" i="2"/>
  <c r="Q30" i="2"/>
  <c r="P30" i="2"/>
  <c r="O30" i="2"/>
  <c r="N30" i="2"/>
  <c r="M30" i="2"/>
  <c r="L30" i="2"/>
  <c r="K30" i="2"/>
  <c r="J30" i="2"/>
  <c r="I30" i="2"/>
  <c r="H30" i="2"/>
  <c r="G30" i="2"/>
  <c r="F30" i="2"/>
  <c r="AE27" i="2"/>
  <c r="AD27" i="2"/>
  <c r="AC27" i="2"/>
  <c r="AB27" i="2"/>
  <c r="AA27" i="2"/>
  <c r="Z27" i="2"/>
  <c r="Y27" i="2"/>
  <c r="X27" i="2"/>
  <c r="W27" i="2"/>
  <c r="V27" i="2"/>
  <c r="U27" i="2"/>
  <c r="T27" i="2"/>
  <c r="S27" i="2"/>
  <c r="R27" i="2"/>
  <c r="Q27" i="2"/>
  <c r="P27" i="2"/>
  <c r="O27" i="2"/>
  <c r="N27" i="2"/>
  <c r="M27" i="2"/>
  <c r="L27" i="2"/>
  <c r="K27" i="2"/>
  <c r="J27" i="2"/>
  <c r="I27" i="2"/>
  <c r="H27" i="2"/>
  <c r="G27" i="2"/>
  <c r="F27" i="2"/>
  <c r="AE19" i="2"/>
  <c r="AD19" i="2"/>
  <c r="AC19" i="2"/>
  <c r="AB19" i="2"/>
  <c r="AA19" i="2"/>
  <c r="Z19" i="2"/>
  <c r="Y19" i="2"/>
  <c r="X19" i="2"/>
  <c r="W19" i="2"/>
  <c r="V19" i="2"/>
  <c r="U19" i="2"/>
  <c r="T19" i="2"/>
  <c r="S19" i="2"/>
  <c r="R19" i="2"/>
  <c r="Q19" i="2"/>
  <c r="P19" i="2"/>
  <c r="O19" i="2"/>
  <c r="N19" i="2"/>
  <c r="M19" i="2"/>
  <c r="L19" i="2"/>
  <c r="K19" i="2"/>
  <c r="J19" i="2"/>
  <c r="I19" i="2"/>
  <c r="H19" i="2"/>
  <c r="G19" i="2"/>
  <c r="F19" i="2"/>
  <c r="AE11" i="2"/>
  <c r="AD11" i="2"/>
  <c r="AC11" i="2"/>
  <c r="AB11" i="2"/>
  <c r="AA11" i="2"/>
  <c r="Z11" i="2"/>
  <c r="Y11" i="2"/>
  <c r="X11" i="2"/>
  <c r="W11" i="2"/>
  <c r="V11" i="2"/>
  <c r="U11" i="2"/>
  <c r="T11" i="2"/>
  <c r="S11" i="2"/>
  <c r="R11" i="2"/>
  <c r="Q11" i="2"/>
  <c r="P11" i="2"/>
  <c r="O11" i="2"/>
  <c r="N11" i="2"/>
  <c r="M11" i="2"/>
  <c r="L11" i="2"/>
  <c r="K11" i="2"/>
  <c r="J11" i="2"/>
  <c r="I11" i="2"/>
  <c r="H11" i="2"/>
  <c r="G11" i="2"/>
  <c r="F11" i="2"/>
  <c r="E3" i="8" l="1"/>
  <c r="AD24" i="4"/>
  <c r="AC24" i="4"/>
  <c r="AB24" i="4"/>
  <c r="AA24" i="4"/>
  <c r="Z24" i="4"/>
  <c r="Y24" i="4"/>
  <c r="X24" i="4"/>
  <c r="W24" i="4"/>
  <c r="V24" i="4"/>
  <c r="U24" i="4"/>
  <c r="T24" i="4"/>
  <c r="S24" i="4"/>
  <c r="R24" i="4"/>
  <c r="Q24" i="4"/>
  <c r="P24" i="4"/>
  <c r="O24" i="4"/>
  <c r="N24" i="4"/>
  <c r="M24" i="4"/>
  <c r="L24" i="4"/>
  <c r="K24" i="4"/>
  <c r="J24" i="4"/>
  <c r="I24" i="4"/>
  <c r="H24" i="4"/>
  <c r="G24" i="4"/>
  <c r="F24" i="4"/>
  <c r="E24" i="4"/>
  <c r="AE64" i="3"/>
  <c r="AD64" i="3"/>
  <c r="AC64" i="3"/>
  <c r="AB64" i="3"/>
  <c r="AA64" i="3"/>
  <c r="Z64" i="3"/>
  <c r="Y64" i="3"/>
  <c r="X64" i="3"/>
  <c r="W64" i="3"/>
  <c r="V64" i="3"/>
  <c r="U64" i="3"/>
  <c r="T64" i="3"/>
  <c r="S64" i="3"/>
  <c r="R64" i="3"/>
  <c r="Q64" i="3"/>
  <c r="P64" i="3"/>
  <c r="O64" i="3"/>
  <c r="N64" i="3"/>
  <c r="M64" i="3"/>
  <c r="L64" i="3"/>
  <c r="K64" i="3"/>
  <c r="J64" i="3"/>
  <c r="I64" i="3"/>
  <c r="H64" i="3"/>
  <c r="G64" i="3"/>
  <c r="F64" i="3"/>
  <c r="AE61" i="3"/>
  <c r="AD61" i="3"/>
  <c r="AC61" i="3"/>
  <c r="AB61" i="3"/>
  <c r="AA61" i="3"/>
  <c r="Z61" i="3"/>
  <c r="Y61" i="3"/>
  <c r="X61" i="3"/>
  <c r="W61" i="3"/>
  <c r="V61" i="3"/>
  <c r="U61" i="3"/>
  <c r="T61" i="3"/>
  <c r="S61" i="3"/>
  <c r="R61" i="3"/>
  <c r="Q61" i="3"/>
  <c r="P61" i="3"/>
  <c r="O61" i="3"/>
  <c r="N61" i="3"/>
  <c r="M61" i="3"/>
  <c r="L61" i="3"/>
  <c r="K61" i="3"/>
  <c r="J61" i="3"/>
  <c r="I61" i="3"/>
  <c r="H61" i="3"/>
  <c r="G61" i="3"/>
  <c r="F61" i="3"/>
  <c r="AE58" i="3"/>
  <c r="AD58" i="3"/>
  <c r="AC58" i="3"/>
  <c r="AB58" i="3"/>
  <c r="AA58" i="3"/>
  <c r="Z58" i="3"/>
  <c r="Y58" i="3"/>
  <c r="X58" i="3"/>
  <c r="W58" i="3"/>
  <c r="V58" i="3"/>
  <c r="U58" i="3"/>
  <c r="T58" i="3"/>
  <c r="S58" i="3"/>
  <c r="R58" i="3"/>
  <c r="Q58" i="3"/>
  <c r="P58" i="3"/>
  <c r="O58" i="3"/>
  <c r="N58" i="3"/>
  <c r="M58" i="3"/>
  <c r="L58" i="3"/>
  <c r="K58" i="3"/>
  <c r="J58" i="3"/>
  <c r="I58" i="3"/>
  <c r="H58" i="3"/>
  <c r="G58" i="3"/>
  <c r="F58" i="3"/>
  <c r="AE50" i="3"/>
  <c r="AD50" i="3"/>
  <c r="AC50" i="3"/>
  <c r="AB50" i="3"/>
  <c r="AA50" i="3"/>
  <c r="Z50" i="3"/>
  <c r="Y50" i="3"/>
  <c r="X50" i="3"/>
  <c r="W50" i="3"/>
  <c r="V50" i="3"/>
  <c r="U50" i="3"/>
  <c r="T50" i="3"/>
  <c r="S50" i="3"/>
  <c r="R50" i="3"/>
  <c r="Q50" i="3"/>
  <c r="P50" i="3"/>
  <c r="O50" i="3"/>
  <c r="N50" i="3"/>
  <c r="M50" i="3"/>
  <c r="L50" i="3"/>
  <c r="K50" i="3"/>
  <c r="J50" i="3"/>
  <c r="I50" i="3"/>
  <c r="H50" i="3"/>
  <c r="G50" i="3"/>
  <c r="F50" i="3"/>
  <c r="AE47" i="3"/>
  <c r="AD47" i="3"/>
  <c r="AC47" i="3"/>
  <c r="AB47" i="3"/>
  <c r="AA47" i="3"/>
  <c r="Z47" i="3"/>
  <c r="Y47" i="3"/>
  <c r="X47" i="3"/>
  <c r="W47" i="3"/>
  <c r="V47" i="3"/>
  <c r="U47" i="3"/>
  <c r="T47" i="3"/>
  <c r="S47" i="3"/>
  <c r="R47" i="3"/>
  <c r="Q47" i="3"/>
  <c r="P47" i="3"/>
  <c r="O47" i="3"/>
  <c r="N47" i="3"/>
  <c r="M47" i="3"/>
  <c r="L47" i="3"/>
  <c r="K47" i="3"/>
  <c r="J47" i="3"/>
  <c r="I47" i="3"/>
  <c r="H47" i="3"/>
  <c r="G47" i="3"/>
  <c r="F47" i="3"/>
  <c r="AE43" i="3"/>
  <c r="AD43" i="3"/>
  <c r="AC43" i="3"/>
  <c r="AB43" i="3"/>
  <c r="AA43" i="3"/>
  <c r="Z43" i="3"/>
  <c r="Y43" i="3"/>
  <c r="X43" i="3"/>
  <c r="W43" i="3"/>
  <c r="V43" i="3"/>
  <c r="U43" i="3"/>
  <c r="T43" i="3"/>
  <c r="S43" i="3"/>
  <c r="R43" i="3"/>
  <c r="Q43" i="3"/>
  <c r="P43" i="3"/>
  <c r="O43" i="3"/>
  <c r="N43" i="3"/>
  <c r="M43" i="3"/>
  <c r="L43" i="3"/>
  <c r="K43" i="3"/>
  <c r="J43" i="3"/>
  <c r="I43" i="3"/>
  <c r="H43" i="3"/>
  <c r="G43" i="3"/>
  <c r="F43" i="3"/>
  <c r="AE35" i="3"/>
  <c r="AD35" i="3"/>
  <c r="AC35" i="3"/>
  <c r="AB35" i="3"/>
  <c r="AA35" i="3"/>
  <c r="Z35" i="3"/>
  <c r="Y35" i="3"/>
  <c r="X35" i="3"/>
  <c r="W35" i="3"/>
  <c r="V35" i="3"/>
  <c r="U35" i="3"/>
  <c r="T35" i="3"/>
  <c r="S35" i="3"/>
  <c r="R35" i="3"/>
  <c r="Q35" i="3"/>
  <c r="P35" i="3"/>
  <c r="O35" i="3"/>
  <c r="N35" i="3"/>
  <c r="M35" i="3"/>
  <c r="L35" i="3"/>
  <c r="K35" i="3"/>
  <c r="J35" i="3"/>
  <c r="I35" i="3"/>
  <c r="H35" i="3"/>
  <c r="G35" i="3"/>
  <c r="F35" i="3"/>
  <c r="AE27" i="3"/>
  <c r="AD27" i="3"/>
  <c r="AC27" i="3"/>
  <c r="AB27" i="3"/>
  <c r="AA27" i="3"/>
  <c r="Z27" i="3"/>
  <c r="Y27" i="3"/>
  <c r="X27" i="3"/>
  <c r="W27" i="3"/>
  <c r="V27" i="3"/>
  <c r="U27" i="3"/>
  <c r="T27" i="3"/>
  <c r="S27" i="3"/>
  <c r="R27" i="3"/>
  <c r="Q27" i="3"/>
  <c r="P27" i="3"/>
  <c r="O27" i="3"/>
  <c r="N27" i="3"/>
  <c r="M27" i="3"/>
  <c r="L27" i="3"/>
  <c r="K27" i="3"/>
  <c r="J27" i="3"/>
  <c r="I27" i="3"/>
  <c r="H27" i="3"/>
  <c r="G27" i="3"/>
  <c r="F27" i="3"/>
  <c r="AE19" i="3"/>
  <c r="AD19" i="3"/>
  <c r="AC19" i="3"/>
  <c r="AB19" i="3"/>
  <c r="AA19" i="3"/>
  <c r="Z19" i="3"/>
  <c r="Y19" i="3"/>
  <c r="X19" i="3"/>
  <c r="W19" i="3"/>
  <c r="V19" i="3"/>
  <c r="U19" i="3"/>
  <c r="T19" i="3"/>
  <c r="S19" i="3"/>
  <c r="R19" i="3"/>
  <c r="Q19" i="3"/>
  <c r="P19" i="3"/>
  <c r="O19" i="3"/>
  <c r="N19" i="3"/>
  <c r="M19" i="3"/>
  <c r="L19" i="3"/>
  <c r="K19" i="3"/>
  <c r="J19" i="3"/>
  <c r="I19" i="3"/>
  <c r="H19" i="3"/>
  <c r="G19" i="3"/>
  <c r="F19" i="3"/>
  <c r="AE11" i="3"/>
  <c r="AD11" i="3"/>
  <c r="AC11" i="3"/>
  <c r="AB11" i="3"/>
  <c r="AA11" i="3"/>
  <c r="Z11" i="3"/>
  <c r="Y11" i="3"/>
  <c r="X11" i="3"/>
  <c r="W11" i="3"/>
  <c r="V11" i="3"/>
  <c r="U11" i="3"/>
  <c r="T11" i="3"/>
  <c r="S11" i="3"/>
  <c r="R11" i="3"/>
  <c r="Q11" i="3"/>
  <c r="P11" i="3"/>
  <c r="O11" i="3"/>
  <c r="N11" i="3"/>
  <c r="M11" i="3"/>
  <c r="L11" i="3"/>
  <c r="K11" i="3"/>
  <c r="J11" i="3"/>
  <c r="I11" i="3"/>
  <c r="H11" i="3"/>
  <c r="G11" i="3"/>
  <c r="F11" i="3"/>
  <c r="AD4" i="4"/>
  <c r="AD18" i="4" s="1"/>
  <c r="AC4" i="4"/>
  <c r="AC18" i="4" s="1"/>
  <c r="AB4" i="4"/>
  <c r="AB18" i="4" s="1"/>
  <c r="AA4" i="4"/>
  <c r="AA18" i="4" s="1"/>
  <c r="Z4" i="4"/>
  <c r="Z18" i="4" s="1"/>
  <c r="Y4" i="4"/>
  <c r="Y18" i="4" s="1"/>
  <c r="X4" i="4"/>
  <c r="X18" i="4" s="1"/>
  <c r="W4" i="4"/>
  <c r="W18" i="4" s="1"/>
  <c r="V4" i="4"/>
  <c r="V18" i="4" s="1"/>
  <c r="U4" i="4"/>
  <c r="U18" i="4" s="1"/>
  <c r="T4" i="4"/>
  <c r="T18" i="4" s="1"/>
  <c r="S4" i="4"/>
  <c r="S18" i="4" s="1"/>
  <c r="R4" i="4"/>
  <c r="R18" i="4" s="1"/>
  <c r="Q4" i="4"/>
  <c r="Q18" i="4" s="1"/>
  <c r="P4" i="4"/>
  <c r="P18" i="4" s="1"/>
  <c r="O4" i="4"/>
  <c r="O18" i="4" s="1"/>
  <c r="N4" i="4"/>
  <c r="N18" i="4" s="1"/>
  <c r="M4" i="4"/>
  <c r="M18" i="4" s="1"/>
  <c r="L4" i="4"/>
  <c r="L18" i="4" s="1"/>
  <c r="K4" i="4"/>
  <c r="K18" i="4" s="1"/>
  <c r="J4" i="4"/>
  <c r="J18" i="4" s="1"/>
  <c r="I4" i="4"/>
  <c r="I18" i="4" s="1"/>
  <c r="H4" i="4"/>
  <c r="H18" i="4" s="1"/>
  <c r="G4" i="4"/>
  <c r="G18" i="4" s="1"/>
  <c r="F4" i="4"/>
  <c r="F18" i="4" s="1"/>
  <c r="E4" i="4"/>
  <c r="E18" i="4" s="1"/>
  <c r="E17" i="4"/>
  <c r="E28" i="4"/>
  <c r="E29" i="4"/>
  <c r="E30" i="4"/>
  <c r="E31" i="4"/>
  <c r="E37" i="4"/>
  <c r="E38" i="4"/>
  <c r="E39" i="4"/>
  <c r="E40" i="4"/>
  <c r="E41" i="4"/>
  <c r="S4" i="3"/>
  <c r="T4" i="3"/>
  <c r="U4" i="3"/>
  <c r="V4" i="3"/>
  <c r="W4" i="3"/>
  <c r="X4" i="3"/>
  <c r="Y4" i="3"/>
  <c r="Z4" i="3"/>
  <c r="AA4" i="3"/>
  <c r="AB4" i="3"/>
  <c r="AC4" i="3"/>
  <c r="AD4" i="3"/>
  <c r="AE4" i="3"/>
  <c r="S5" i="3"/>
  <c r="T5" i="3"/>
  <c r="U5" i="3"/>
  <c r="V5" i="3"/>
  <c r="W5" i="3"/>
  <c r="X5" i="3"/>
  <c r="Y5" i="3"/>
  <c r="Z5" i="3"/>
  <c r="AA5" i="3"/>
  <c r="AB5" i="3"/>
  <c r="AC5" i="3"/>
  <c r="AD5" i="3"/>
  <c r="AE5" i="3"/>
  <c r="S6" i="3"/>
  <c r="T6" i="3"/>
  <c r="U6" i="3"/>
  <c r="V6" i="3"/>
  <c r="W6" i="3"/>
  <c r="X6" i="3"/>
  <c r="Y6" i="3"/>
  <c r="Z6" i="3"/>
  <c r="AA6" i="3"/>
  <c r="AB6" i="3"/>
  <c r="AC6" i="3"/>
  <c r="AD6" i="3"/>
  <c r="AE6" i="3"/>
  <c r="S7" i="3"/>
  <c r="T7" i="3"/>
  <c r="U7" i="3"/>
  <c r="V7" i="3"/>
  <c r="W7" i="3"/>
  <c r="X7" i="3"/>
  <c r="Y7" i="3"/>
  <c r="Z7" i="3"/>
  <c r="AA7" i="3"/>
  <c r="AB7" i="3"/>
  <c r="AC7" i="3"/>
  <c r="AD7" i="3"/>
  <c r="AE7" i="3"/>
  <c r="S8" i="3"/>
  <c r="T8" i="3"/>
  <c r="U8" i="3"/>
  <c r="V8" i="3"/>
  <c r="W8" i="3"/>
  <c r="X8" i="3"/>
  <c r="Y8" i="3"/>
  <c r="Z8" i="3"/>
  <c r="AA8" i="3"/>
  <c r="AB8" i="3"/>
  <c r="AC8" i="3"/>
  <c r="AD8" i="3"/>
  <c r="AE8" i="3"/>
  <c r="S9" i="3"/>
  <c r="T9" i="3"/>
  <c r="U9" i="3"/>
  <c r="V9" i="3"/>
  <c r="W9" i="3"/>
  <c r="X9" i="3"/>
  <c r="Y9" i="3"/>
  <c r="Z9" i="3"/>
  <c r="AA9" i="3"/>
  <c r="AB9" i="3"/>
  <c r="AC9" i="3"/>
  <c r="AD9" i="3"/>
  <c r="AE9" i="3"/>
  <c r="S10" i="3"/>
  <c r="T10" i="3"/>
  <c r="U10" i="3"/>
  <c r="V10" i="3"/>
  <c r="W10" i="3"/>
  <c r="X10" i="3"/>
  <c r="Y10" i="3"/>
  <c r="Z10" i="3"/>
  <c r="AA10" i="3"/>
  <c r="AB10" i="3"/>
  <c r="AC10" i="3"/>
  <c r="AD10" i="3"/>
  <c r="AE10" i="3"/>
  <c r="P4" i="3"/>
  <c r="Q4" i="3"/>
  <c r="P5" i="3"/>
  <c r="Q5" i="3"/>
  <c r="P6" i="3"/>
  <c r="Q6" i="3"/>
  <c r="P7" i="3"/>
  <c r="Q7" i="3"/>
  <c r="P8" i="3"/>
  <c r="Q8" i="3"/>
  <c r="P9" i="3"/>
  <c r="Q9" i="3"/>
  <c r="P10" i="3"/>
  <c r="Q10" i="3"/>
  <c r="R10" i="3"/>
  <c r="R9" i="3"/>
  <c r="R8" i="3"/>
  <c r="R7" i="3"/>
  <c r="R6" i="3"/>
  <c r="R5" i="3"/>
  <c r="R4" i="3"/>
  <c r="R3" i="3"/>
  <c r="AE3" i="3"/>
  <c r="AE4" i="2"/>
  <c r="AE5" i="2"/>
  <c r="AE6" i="2"/>
  <c r="AE7" i="2"/>
  <c r="AE8" i="2"/>
  <c r="AE9" i="2"/>
  <c r="AE10" i="2"/>
  <c r="F4" i="2"/>
  <c r="G4" i="2"/>
  <c r="H4" i="2"/>
  <c r="I4" i="2"/>
  <c r="J4" i="2"/>
  <c r="K4" i="2"/>
  <c r="L4" i="2"/>
  <c r="M4" i="2"/>
  <c r="N4" i="2"/>
  <c r="O4" i="2"/>
  <c r="P4" i="2"/>
  <c r="Q4" i="2"/>
  <c r="R4" i="2"/>
  <c r="S4" i="2"/>
  <c r="T4" i="2"/>
  <c r="U4" i="2"/>
  <c r="V4" i="2"/>
  <c r="W4" i="2"/>
  <c r="X4" i="2"/>
  <c r="Y4" i="2"/>
  <c r="Z4" i="2"/>
  <c r="AA4" i="2"/>
  <c r="AB4" i="2"/>
  <c r="AC4" i="2"/>
  <c r="F5" i="2"/>
  <c r="G5" i="2"/>
  <c r="H5" i="2"/>
  <c r="I5" i="2"/>
  <c r="J5" i="2"/>
  <c r="K5" i="2"/>
  <c r="L5" i="2"/>
  <c r="M5" i="2"/>
  <c r="N5" i="2"/>
  <c r="O5" i="2"/>
  <c r="P5" i="2"/>
  <c r="Q5" i="2"/>
  <c r="R5" i="2"/>
  <c r="S5" i="2"/>
  <c r="T5" i="2"/>
  <c r="U5" i="2"/>
  <c r="V5" i="2"/>
  <c r="W5" i="2"/>
  <c r="X5" i="2"/>
  <c r="Y5" i="2"/>
  <c r="Z5" i="2"/>
  <c r="AA5" i="2"/>
  <c r="AB5" i="2"/>
  <c r="AC5" i="2"/>
  <c r="F6" i="2"/>
  <c r="G6" i="2"/>
  <c r="H6" i="2"/>
  <c r="I6" i="2"/>
  <c r="J6" i="2"/>
  <c r="K6" i="2"/>
  <c r="L6" i="2"/>
  <c r="M6" i="2"/>
  <c r="N6" i="2"/>
  <c r="O6" i="2"/>
  <c r="P6" i="2"/>
  <c r="Q6" i="2"/>
  <c r="R6" i="2"/>
  <c r="S6" i="2"/>
  <c r="T6" i="2"/>
  <c r="U6" i="2"/>
  <c r="V6" i="2"/>
  <c r="W6" i="2"/>
  <c r="X6" i="2"/>
  <c r="Y6" i="2"/>
  <c r="Z6" i="2"/>
  <c r="AA6" i="2"/>
  <c r="AB6" i="2"/>
  <c r="AC6" i="2"/>
  <c r="F7" i="2"/>
  <c r="G7" i="2"/>
  <c r="H7" i="2"/>
  <c r="I7" i="2"/>
  <c r="J7" i="2"/>
  <c r="K7" i="2"/>
  <c r="L7" i="2"/>
  <c r="M7" i="2"/>
  <c r="N7" i="2"/>
  <c r="O7" i="2"/>
  <c r="P7" i="2"/>
  <c r="Q7" i="2"/>
  <c r="R7" i="2"/>
  <c r="S7" i="2"/>
  <c r="T7" i="2"/>
  <c r="U7" i="2"/>
  <c r="V7" i="2"/>
  <c r="W7" i="2"/>
  <c r="X7" i="2"/>
  <c r="Y7" i="2"/>
  <c r="Z7" i="2"/>
  <c r="AA7" i="2"/>
  <c r="AB7" i="2"/>
  <c r="AC7" i="2"/>
  <c r="F8" i="2"/>
  <c r="G8" i="2"/>
  <c r="H8" i="2"/>
  <c r="I8" i="2"/>
  <c r="J8" i="2"/>
  <c r="K8" i="2"/>
  <c r="L8" i="2"/>
  <c r="M8" i="2"/>
  <c r="N8" i="2"/>
  <c r="O8" i="2"/>
  <c r="P8" i="2"/>
  <c r="Q8" i="2"/>
  <c r="R8" i="2"/>
  <c r="S8" i="2"/>
  <c r="T8" i="2"/>
  <c r="U8" i="2"/>
  <c r="V8" i="2"/>
  <c r="W8" i="2"/>
  <c r="X8" i="2"/>
  <c r="Y8" i="2"/>
  <c r="Z8" i="2"/>
  <c r="AA8" i="2"/>
  <c r="AB8" i="2"/>
  <c r="AC8" i="2"/>
  <c r="F9" i="2"/>
  <c r="G9" i="2"/>
  <c r="H9" i="2"/>
  <c r="I9" i="2"/>
  <c r="J9" i="2"/>
  <c r="K9" i="2"/>
  <c r="L9" i="2"/>
  <c r="M9" i="2"/>
  <c r="N9" i="2"/>
  <c r="O9" i="2"/>
  <c r="P9" i="2"/>
  <c r="Q9" i="2"/>
  <c r="R9" i="2"/>
  <c r="S9" i="2"/>
  <c r="T9" i="2"/>
  <c r="U9" i="2"/>
  <c r="V9" i="2"/>
  <c r="W9" i="2"/>
  <c r="X9" i="2"/>
  <c r="Y9" i="2"/>
  <c r="Z9" i="2"/>
  <c r="AA9" i="2"/>
  <c r="AB9" i="2"/>
  <c r="AC9" i="2"/>
  <c r="F10" i="2"/>
  <c r="G10" i="2"/>
  <c r="H10" i="2"/>
  <c r="I10" i="2"/>
  <c r="I3" i="2"/>
  <c r="J10" i="2"/>
  <c r="J3" i="2"/>
  <c r="K10" i="2"/>
  <c r="L10" i="2"/>
  <c r="M10" i="2"/>
  <c r="N10" i="2"/>
  <c r="N3" i="2"/>
  <c r="O10" i="2"/>
  <c r="P10" i="2"/>
  <c r="Q10" i="2"/>
  <c r="R10" i="2"/>
  <c r="S10" i="2"/>
  <c r="T10" i="2"/>
  <c r="U10" i="2"/>
  <c r="V10" i="2"/>
  <c r="W10" i="2"/>
  <c r="X10" i="2"/>
  <c r="Y10" i="2"/>
  <c r="Z10" i="2"/>
  <c r="AA10" i="2"/>
  <c r="AB10" i="2"/>
  <c r="AC10" i="2"/>
  <c r="AD10" i="2"/>
  <c r="AD9" i="2"/>
  <c r="AD8" i="2"/>
  <c r="AD7" i="2"/>
  <c r="AD6" i="2"/>
  <c r="AD5" i="2"/>
  <c r="AD4" i="2"/>
  <c r="F3" i="2"/>
  <c r="AE3" i="2"/>
  <c r="M3" i="2"/>
  <c r="L3" i="2"/>
  <c r="H3" i="2"/>
  <c r="K3" i="2"/>
  <c r="G3" i="2"/>
  <c r="P3" i="2"/>
  <c r="O3" i="2"/>
  <c r="Q3" i="2"/>
  <c r="Z3" i="2"/>
  <c r="V3" i="2"/>
  <c r="R3" i="2"/>
  <c r="AC3" i="2"/>
  <c r="Y3" i="2"/>
  <c r="U3" i="2"/>
  <c r="AD3" i="2"/>
  <c r="AB3" i="2"/>
  <c r="X3" i="2"/>
  <c r="T3" i="2"/>
  <c r="AA3" i="2"/>
  <c r="W3" i="2"/>
  <c r="S3" i="2"/>
  <c r="E53" i="2"/>
  <c r="A53" i="2"/>
  <c r="E52" i="2"/>
  <c r="A52" i="2"/>
  <c r="E51" i="2"/>
  <c r="A51" i="2"/>
  <c r="E50" i="2"/>
  <c r="A50" i="2"/>
  <c r="E49" i="2"/>
  <c r="A49" i="2"/>
  <c r="E48" i="2"/>
  <c r="A48" i="2"/>
  <c r="E47" i="2"/>
  <c r="A47" i="2"/>
  <c r="F4" i="3"/>
  <c r="G4" i="3"/>
  <c r="H4" i="3"/>
  <c r="I4" i="3"/>
  <c r="J4" i="3"/>
  <c r="K4" i="3"/>
  <c r="L4" i="3"/>
  <c r="M4" i="3"/>
  <c r="N4" i="3"/>
  <c r="O4" i="3"/>
  <c r="F5" i="3"/>
  <c r="G5" i="3"/>
  <c r="H5" i="3"/>
  <c r="I5" i="3"/>
  <c r="J5" i="3"/>
  <c r="K5" i="3"/>
  <c r="L5" i="3"/>
  <c r="M5" i="3"/>
  <c r="N5" i="3"/>
  <c r="O5" i="3"/>
  <c r="F6" i="3"/>
  <c r="G6" i="3"/>
  <c r="H6" i="3"/>
  <c r="I6" i="3"/>
  <c r="J6" i="3"/>
  <c r="K6" i="3"/>
  <c r="L6" i="3"/>
  <c r="M6" i="3"/>
  <c r="N6" i="3"/>
  <c r="O6" i="3"/>
  <c r="F7" i="3"/>
  <c r="G7" i="3"/>
  <c r="H7" i="3"/>
  <c r="I7" i="3"/>
  <c r="J7" i="3"/>
  <c r="K7" i="3"/>
  <c r="L7" i="3"/>
  <c r="M7" i="3"/>
  <c r="N7" i="3"/>
  <c r="O7" i="3"/>
  <c r="F8" i="3"/>
  <c r="G8" i="3"/>
  <c r="H8" i="3"/>
  <c r="I8" i="3"/>
  <c r="J8" i="3"/>
  <c r="K8" i="3"/>
  <c r="L8" i="3"/>
  <c r="M8" i="3"/>
  <c r="N8" i="3"/>
  <c r="O8" i="3"/>
  <c r="F9" i="3"/>
  <c r="G9" i="3"/>
  <c r="H9" i="3"/>
  <c r="I9" i="3"/>
  <c r="J9" i="3"/>
  <c r="K9" i="3"/>
  <c r="L9" i="3"/>
  <c r="M9" i="3"/>
  <c r="N9" i="3"/>
  <c r="O9" i="3"/>
  <c r="F10" i="3"/>
  <c r="G10" i="3"/>
  <c r="H10" i="3"/>
  <c r="I10" i="3"/>
  <c r="J10" i="3"/>
  <c r="K10" i="3"/>
  <c r="L10" i="3"/>
  <c r="M10" i="3"/>
  <c r="N10" i="3"/>
  <c r="O10" i="3"/>
  <c r="F3" i="3"/>
  <c r="O3" i="3"/>
  <c r="K3" i="3"/>
  <c r="G3" i="3"/>
  <c r="N3" i="3"/>
  <c r="M3" i="3"/>
  <c r="I3" i="3"/>
  <c r="J3" i="3"/>
  <c r="P3" i="3"/>
  <c r="L3" i="3"/>
  <c r="H3" i="3"/>
  <c r="T3" i="3"/>
  <c r="U3" i="3"/>
  <c r="V3" i="3"/>
  <c r="X3" i="3"/>
  <c r="Y3" i="3"/>
  <c r="Z3" i="3"/>
  <c r="AB3" i="3"/>
  <c r="AC3" i="3"/>
  <c r="AD3" i="3"/>
  <c r="AA3" i="3"/>
  <c r="S3" i="3"/>
  <c r="Q3" i="3"/>
  <c r="W3" i="3"/>
  <c r="AD8" i="4"/>
  <c r="AC8" i="4"/>
  <c r="AB8" i="4"/>
  <c r="AA8" i="4"/>
  <c r="Z8" i="4"/>
  <c r="Y8" i="4"/>
  <c r="X8" i="4"/>
  <c r="W8" i="4"/>
  <c r="V8" i="4"/>
  <c r="U8" i="4"/>
  <c r="T8" i="4"/>
  <c r="S8" i="4"/>
  <c r="R8" i="4"/>
  <c r="Q8" i="4"/>
  <c r="P8" i="4"/>
  <c r="O8" i="4"/>
  <c r="N8" i="4"/>
  <c r="M8" i="4"/>
  <c r="L8" i="4"/>
  <c r="K8" i="4"/>
  <c r="J8" i="4"/>
  <c r="I8" i="4"/>
  <c r="H8" i="4"/>
  <c r="G8" i="4"/>
  <c r="F8" i="4"/>
  <c r="E8" i="4"/>
  <c r="AD7" i="4"/>
  <c r="AC7" i="4"/>
  <c r="AB7" i="4"/>
  <c r="AA7" i="4"/>
  <c r="Z7" i="4"/>
  <c r="Y7" i="4"/>
  <c r="X7" i="4"/>
  <c r="W7" i="4"/>
  <c r="V7" i="4"/>
  <c r="U7" i="4"/>
  <c r="T7" i="4"/>
  <c r="S7" i="4"/>
  <c r="R7" i="4"/>
  <c r="Q7" i="4"/>
  <c r="P7" i="4"/>
  <c r="O7" i="4"/>
  <c r="N7" i="4"/>
  <c r="M7" i="4"/>
  <c r="L7" i="4"/>
  <c r="K7" i="4"/>
  <c r="J7" i="4"/>
  <c r="I7" i="4"/>
  <c r="H7" i="4"/>
  <c r="G7" i="4"/>
  <c r="F7" i="4"/>
  <c r="E7" i="4"/>
  <c r="AD50" i="4"/>
  <c r="AC50" i="4"/>
  <c r="AB50" i="4"/>
  <c r="AA50" i="4"/>
  <c r="Z50" i="4"/>
  <c r="Y50" i="4"/>
  <c r="X50" i="4"/>
  <c r="W50" i="4"/>
  <c r="V50" i="4"/>
  <c r="U50" i="4"/>
  <c r="T50" i="4"/>
  <c r="S50" i="4"/>
  <c r="R50" i="4"/>
  <c r="Q50" i="4"/>
  <c r="P50" i="4"/>
  <c r="O50" i="4"/>
  <c r="N50" i="4"/>
  <c r="M50" i="4"/>
  <c r="L50" i="4"/>
  <c r="K50" i="4"/>
  <c r="J50" i="4"/>
  <c r="I50" i="4"/>
  <c r="H50" i="4"/>
  <c r="G50" i="4"/>
  <c r="F50" i="4"/>
  <c r="E50" i="4"/>
  <c r="AD49" i="4"/>
  <c r="AC49" i="4"/>
  <c r="AB49" i="4"/>
  <c r="AA49" i="4"/>
  <c r="Z49" i="4"/>
  <c r="Y49" i="4"/>
  <c r="X49" i="4"/>
  <c r="W49" i="4"/>
  <c r="V49" i="4"/>
  <c r="U49" i="4"/>
  <c r="T49" i="4"/>
  <c r="S49" i="4"/>
  <c r="R49" i="4"/>
  <c r="Q49" i="4"/>
  <c r="P49" i="4"/>
  <c r="O49" i="4"/>
  <c r="N49" i="4"/>
  <c r="M49" i="4"/>
  <c r="L49" i="4"/>
  <c r="K49" i="4"/>
  <c r="J49" i="4"/>
  <c r="I49" i="4"/>
  <c r="H49" i="4"/>
  <c r="G49" i="4"/>
  <c r="F49" i="4"/>
  <c r="E49" i="4"/>
  <c r="AD48" i="4"/>
  <c r="AC48" i="4"/>
  <c r="AB48" i="4"/>
  <c r="AA48" i="4"/>
  <c r="Z48" i="4"/>
  <c r="Y48" i="4"/>
  <c r="X48" i="4"/>
  <c r="W48" i="4"/>
  <c r="V48" i="4"/>
  <c r="U48" i="4"/>
  <c r="T48" i="4"/>
  <c r="S48" i="4"/>
  <c r="R48" i="4"/>
  <c r="Q48" i="4"/>
  <c r="P48" i="4"/>
  <c r="O48" i="4"/>
  <c r="N48" i="4"/>
  <c r="M48" i="4"/>
  <c r="L48" i="4"/>
  <c r="K48" i="4"/>
  <c r="J48" i="4"/>
  <c r="I48" i="4"/>
  <c r="H48" i="4"/>
  <c r="G48" i="4"/>
  <c r="F48" i="4"/>
  <c r="E48" i="4"/>
  <c r="AD47" i="4"/>
  <c r="AC47" i="4"/>
  <c r="AB47" i="4"/>
  <c r="AA47" i="4"/>
  <c r="Z47" i="4"/>
  <c r="Y47" i="4"/>
  <c r="X47" i="4"/>
  <c r="W47" i="4"/>
  <c r="V47" i="4"/>
  <c r="U47" i="4"/>
  <c r="T47" i="4"/>
  <c r="S47" i="4"/>
  <c r="R47" i="4"/>
  <c r="Q47" i="4"/>
  <c r="P47" i="4"/>
  <c r="O47" i="4"/>
  <c r="N47" i="4"/>
  <c r="M47" i="4"/>
  <c r="L47" i="4"/>
  <c r="K47" i="4"/>
  <c r="J47" i="4"/>
  <c r="I47" i="4"/>
  <c r="H47" i="4"/>
  <c r="G47" i="4"/>
  <c r="F47" i="4"/>
  <c r="E47" i="4"/>
  <c r="AD44" i="4"/>
  <c r="AC44" i="4"/>
  <c r="AB44" i="4"/>
  <c r="AA44" i="4"/>
  <c r="Z44" i="4"/>
  <c r="Y44" i="4"/>
  <c r="X44" i="4"/>
  <c r="W44" i="4"/>
  <c r="V44" i="4"/>
  <c r="U44" i="4"/>
  <c r="T44" i="4"/>
  <c r="S44" i="4"/>
  <c r="R44" i="4"/>
  <c r="Q44" i="4"/>
  <c r="P44" i="4"/>
  <c r="O44" i="4"/>
  <c r="N44" i="4"/>
  <c r="M44" i="4"/>
  <c r="L44" i="4"/>
  <c r="K44" i="4"/>
  <c r="J44" i="4"/>
  <c r="I44" i="4"/>
  <c r="H44" i="4"/>
  <c r="G44" i="4"/>
  <c r="F44" i="4"/>
  <c r="E44" i="4"/>
  <c r="AD42" i="4"/>
  <c r="AC42" i="4"/>
  <c r="AB42" i="4"/>
  <c r="AA42" i="4"/>
  <c r="Z42" i="4"/>
  <c r="Y42" i="4"/>
  <c r="X42" i="4"/>
  <c r="W42" i="4"/>
  <c r="V42" i="4"/>
  <c r="U42" i="4"/>
  <c r="T42" i="4"/>
  <c r="S42" i="4"/>
  <c r="R42" i="4"/>
  <c r="Q42" i="4"/>
  <c r="P42" i="4"/>
  <c r="O42" i="4"/>
  <c r="N42" i="4"/>
  <c r="M42" i="4"/>
  <c r="L42" i="4"/>
  <c r="K42" i="4"/>
  <c r="J42" i="4"/>
  <c r="I42" i="4"/>
  <c r="H42" i="4"/>
  <c r="G42" i="4"/>
  <c r="F42" i="4"/>
  <c r="E42" i="4"/>
  <c r="AD41" i="4"/>
  <c r="AC41" i="4"/>
  <c r="AB41" i="4"/>
  <c r="AA41" i="4"/>
  <c r="Z41" i="4"/>
  <c r="Y41" i="4"/>
  <c r="X41" i="4"/>
  <c r="W41" i="4"/>
  <c r="V41" i="4"/>
  <c r="U41" i="4"/>
  <c r="T41" i="4"/>
  <c r="S41" i="4"/>
  <c r="R41" i="4"/>
  <c r="Q41" i="4"/>
  <c r="P41" i="4"/>
  <c r="O41" i="4"/>
  <c r="N41" i="4"/>
  <c r="M41" i="4"/>
  <c r="L41" i="4"/>
  <c r="K41" i="4"/>
  <c r="J41" i="4"/>
  <c r="I41" i="4"/>
  <c r="H41" i="4"/>
  <c r="G41" i="4"/>
  <c r="F41" i="4"/>
  <c r="AD40" i="4"/>
  <c r="AC40" i="4"/>
  <c r="AB40" i="4"/>
  <c r="AA40" i="4"/>
  <c r="Z40" i="4"/>
  <c r="Y40" i="4"/>
  <c r="X40" i="4"/>
  <c r="W40" i="4"/>
  <c r="V40" i="4"/>
  <c r="U40" i="4"/>
  <c r="T40" i="4"/>
  <c r="S40" i="4"/>
  <c r="R40" i="4"/>
  <c r="Q40" i="4"/>
  <c r="P40" i="4"/>
  <c r="O40" i="4"/>
  <c r="N40" i="4"/>
  <c r="M40" i="4"/>
  <c r="L40" i="4"/>
  <c r="K40" i="4"/>
  <c r="J40" i="4"/>
  <c r="I40" i="4"/>
  <c r="H40" i="4"/>
  <c r="G40" i="4"/>
  <c r="F40" i="4"/>
  <c r="AD39" i="4"/>
  <c r="AC39" i="4"/>
  <c r="AB39" i="4"/>
  <c r="AA39" i="4"/>
  <c r="Z39" i="4"/>
  <c r="Y39" i="4"/>
  <c r="X39" i="4"/>
  <c r="W39" i="4"/>
  <c r="V39" i="4"/>
  <c r="U39" i="4"/>
  <c r="T39" i="4"/>
  <c r="S39" i="4"/>
  <c r="R39" i="4"/>
  <c r="Q39" i="4"/>
  <c r="P39" i="4"/>
  <c r="O39" i="4"/>
  <c r="N39" i="4"/>
  <c r="M39" i="4"/>
  <c r="L39" i="4"/>
  <c r="K39" i="4"/>
  <c r="J39" i="4"/>
  <c r="I39" i="4"/>
  <c r="H39" i="4"/>
  <c r="G39" i="4"/>
  <c r="F39" i="4"/>
  <c r="AD38" i="4"/>
  <c r="AC38" i="4"/>
  <c r="AB38" i="4"/>
  <c r="AA38" i="4"/>
  <c r="Z38" i="4"/>
  <c r="Y38" i="4"/>
  <c r="X38" i="4"/>
  <c r="W38" i="4"/>
  <c r="V38" i="4"/>
  <c r="U38" i="4"/>
  <c r="T38" i="4"/>
  <c r="S38" i="4"/>
  <c r="R38" i="4"/>
  <c r="Q38" i="4"/>
  <c r="P38" i="4"/>
  <c r="O38" i="4"/>
  <c r="N38" i="4"/>
  <c r="M38" i="4"/>
  <c r="L38" i="4"/>
  <c r="K38" i="4"/>
  <c r="J38" i="4"/>
  <c r="I38" i="4"/>
  <c r="H38" i="4"/>
  <c r="G38" i="4"/>
  <c r="F38" i="4"/>
  <c r="AD37" i="4"/>
  <c r="AC37" i="4"/>
  <c r="AB37" i="4"/>
  <c r="AA37" i="4"/>
  <c r="Z37" i="4"/>
  <c r="Y37" i="4"/>
  <c r="X37" i="4"/>
  <c r="W37" i="4"/>
  <c r="V37" i="4"/>
  <c r="U37" i="4"/>
  <c r="T37" i="4"/>
  <c r="S37" i="4"/>
  <c r="R37" i="4"/>
  <c r="Q37" i="4"/>
  <c r="P37" i="4"/>
  <c r="O37" i="4"/>
  <c r="N37" i="4"/>
  <c r="M37" i="4"/>
  <c r="L37" i="4"/>
  <c r="K37" i="4"/>
  <c r="J37" i="4"/>
  <c r="I37" i="4"/>
  <c r="H37" i="4"/>
  <c r="G37" i="4"/>
  <c r="F37" i="4"/>
  <c r="AD31" i="4"/>
  <c r="AC31" i="4"/>
  <c r="AB31" i="4"/>
  <c r="AA31" i="4"/>
  <c r="Z31" i="4"/>
  <c r="Y31" i="4"/>
  <c r="X31" i="4"/>
  <c r="W31" i="4"/>
  <c r="V31" i="4"/>
  <c r="U31" i="4"/>
  <c r="T31" i="4"/>
  <c r="S31" i="4"/>
  <c r="R31" i="4"/>
  <c r="Q31" i="4"/>
  <c r="P31" i="4"/>
  <c r="O31" i="4"/>
  <c r="N31" i="4"/>
  <c r="M31" i="4"/>
  <c r="L31" i="4"/>
  <c r="K31" i="4"/>
  <c r="J31" i="4"/>
  <c r="I31" i="4"/>
  <c r="H31" i="4"/>
  <c r="G31" i="4"/>
  <c r="F31" i="4"/>
  <c r="AD30" i="4"/>
  <c r="AC30" i="4"/>
  <c r="AB30" i="4"/>
  <c r="AA30" i="4"/>
  <c r="Z30" i="4"/>
  <c r="Y30" i="4"/>
  <c r="X30" i="4"/>
  <c r="W30" i="4"/>
  <c r="V30" i="4"/>
  <c r="U30" i="4"/>
  <c r="T30" i="4"/>
  <c r="S30" i="4"/>
  <c r="R30" i="4"/>
  <c r="Q30" i="4"/>
  <c r="P30" i="4"/>
  <c r="O30" i="4"/>
  <c r="N30" i="4"/>
  <c r="M30" i="4"/>
  <c r="L30" i="4"/>
  <c r="K30" i="4"/>
  <c r="J30" i="4"/>
  <c r="I30" i="4"/>
  <c r="H30" i="4"/>
  <c r="G30" i="4"/>
  <c r="F30" i="4"/>
  <c r="AD29" i="4"/>
  <c r="AC29" i="4"/>
  <c r="AB29" i="4"/>
  <c r="AA29" i="4"/>
  <c r="Z29" i="4"/>
  <c r="Y29" i="4"/>
  <c r="X29" i="4"/>
  <c r="W29" i="4"/>
  <c r="V29" i="4"/>
  <c r="U29" i="4"/>
  <c r="T29" i="4"/>
  <c r="S29" i="4"/>
  <c r="R29" i="4"/>
  <c r="Q29" i="4"/>
  <c r="P29" i="4"/>
  <c r="O29" i="4"/>
  <c r="N29" i="4"/>
  <c r="M29" i="4"/>
  <c r="L29" i="4"/>
  <c r="K29" i="4"/>
  <c r="J29" i="4"/>
  <c r="I29" i="4"/>
  <c r="H29" i="4"/>
  <c r="G29" i="4"/>
  <c r="F29" i="4"/>
  <c r="AD28" i="4"/>
  <c r="AC28" i="4"/>
  <c r="AB28" i="4"/>
  <c r="AA28" i="4"/>
  <c r="Z28" i="4"/>
  <c r="Y28" i="4"/>
  <c r="X28" i="4"/>
  <c r="W28" i="4"/>
  <c r="V28" i="4"/>
  <c r="U28" i="4"/>
  <c r="T28" i="4"/>
  <c r="S28" i="4"/>
  <c r="R28" i="4"/>
  <c r="Q28" i="4"/>
  <c r="P28" i="4"/>
  <c r="O28" i="4"/>
  <c r="N28" i="4"/>
  <c r="M28" i="4"/>
  <c r="L28" i="4"/>
  <c r="K28" i="4"/>
  <c r="J28" i="4"/>
  <c r="I28" i="4"/>
  <c r="H28" i="4"/>
  <c r="G28" i="4"/>
  <c r="F28" i="4"/>
  <c r="AD17" i="4"/>
  <c r="AC17" i="4"/>
  <c r="AB17" i="4"/>
  <c r="AA17" i="4"/>
  <c r="Z17" i="4"/>
  <c r="Y17" i="4"/>
  <c r="X17" i="4"/>
  <c r="W17" i="4"/>
  <c r="V17" i="4"/>
  <c r="U17" i="4"/>
  <c r="T17" i="4"/>
  <c r="S17" i="4"/>
  <c r="R17" i="4"/>
  <c r="Q17" i="4"/>
  <c r="P17" i="4"/>
  <c r="O17" i="4"/>
  <c r="N17" i="4"/>
  <c r="M17" i="4"/>
  <c r="L17" i="4"/>
  <c r="K17" i="4"/>
  <c r="J17" i="4"/>
  <c r="I17" i="4"/>
  <c r="H17" i="4"/>
  <c r="G17" i="4"/>
  <c r="F17" i="4"/>
  <c r="F12" i="4"/>
  <c r="F13" i="4" s="1"/>
  <c r="G12" i="4"/>
  <c r="G13" i="4" s="1"/>
  <c r="H12" i="4"/>
  <c r="H13" i="4" s="1"/>
  <c r="I12" i="4"/>
  <c r="I13" i="4" s="1"/>
  <c r="J12" i="4"/>
  <c r="J13" i="4" s="1"/>
  <c r="K12" i="4"/>
  <c r="K13" i="4" s="1"/>
  <c r="L12" i="4"/>
  <c r="L13" i="4" s="1"/>
  <c r="M12" i="4"/>
  <c r="M13" i="4" s="1"/>
  <c r="N12" i="4"/>
  <c r="N13" i="4" s="1"/>
  <c r="O12" i="4"/>
  <c r="O13" i="4" s="1"/>
  <c r="P12" i="4"/>
  <c r="P13" i="4" s="1"/>
  <c r="Q12" i="4"/>
  <c r="Q13" i="4" s="1"/>
  <c r="R12" i="4"/>
  <c r="R13" i="4" s="1"/>
  <c r="S12" i="4"/>
  <c r="S13" i="4" s="1"/>
  <c r="T12" i="4"/>
  <c r="T13" i="4" s="1"/>
  <c r="U12" i="4"/>
  <c r="U13" i="4" s="1"/>
  <c r="V12" i="4"/>
  <c r="V13" i="4" s="1"/>
  <c r="W12" i="4"/>
  <c r="W13" i="4" s="1"/>
  <c r="X12" i="4"/>
  <c r="X13" i="4" s="1"/>
  <c r="Y12" i="4"/>
  <c r="Y13" i="4" s="1"/>
  <c r="Z12" i="4"/>
  <c r="Z13" i="4" s="1"/>
  <c r="AA12" i="4"/>
  <c r="AA13" i="4" s="1"/>
  <c r="AB12" i="4"/>
  <c r="AB13" i="4" s="1"/>
  <c r="AC12" i="4"/>
  <c r="AC13" i="4" s="1"/>
  <c r="AD12" i="4"/>
  <c r="AD13" i="4" s="1"/>
  <c r="E12" i="4"/>
  <c r="E13" i="4" s="1"/>
  <c r="AD1" i="4"/>
  <c r="E10" i="3"/>
  <c r="E9" i="3"/>
  <c r="E8" i="3"/>
  <c r="E7" i="3"/>
  <c r="E6" i="3"/>
  <c r="E5" i="3"/>
  <c r="E4" i="3"/>
  <c r="E10" i="2"/>
  <c r="E9" i="2"/>
  <c r="E8" i="2"/>
  <c r="E7" i="2"/>
  <c r="E6" i="2"/>
  <c r="E5" i="2"/>
  <c r="E4" i="2"/>
  <c r="P1" i="4"/>
  <c r="Q1" i="4" s="1"/>
  <c r="R1" i="4" s="1"/>
  <c r="S1" i="4" s="1"/>
  <c r="T1" i="4" s="1"/>
  <c r="U1" i="4" s="1"/>
  <c r="V1" i="4" s="1"/>
  <c r="W1" i="4" s="1"/>
  <c r="X1" i="4" s="1"/>
  <c r="Y1" i="4" s="1"/>
  <c r="Z1" i="4" s="1"/>
  <c r="AA1" i="4" s="1"/>
  <c r="AB1" i="4" s="1"/>
  <c r="E71" i="3"/>
  <c r="E70" i="3"/>
  <c r="E69" i="3"/>
  <c r="E68" i="3"/>
  <c r="E67" i="3"/>
  <c r="E66" i="3"/>
  <c r="E65" i="3"/>
  <c r="E63" i="3"/>
  <c r="E62" i="3"/>
  <c r="E60" i="3"/>
  <c r="E59" i="3"/>
  <c r="E57" i="3"/>
  <c r="E56" i="3"/>
  <c r="E55" i="3"/>
  <c r="E54" i="3"/>
  <c r="E53" i="3"/>
  <c r="E52" i="3"/>
  <c r="E51" i="3"/>
  <c r="E49" i="3"/>
  <c r="E48" i="3"/>
  <c r="E46" i="3"/>
  <c r="E45" i="3"/>
  <c r="E44" i="3"/>
  <c r="E42" i="3"/>
  <c r="E41" i="3"/>
  <c r="E40" i="3"/>
  <c r="E39" i="3"/>
  <c r="E38" i="3"/>
  <c r="E37" i="3"/>
  <c r="E36" i="3"/>
  <c r="E34" i="3"/>
  <c r="E33" i="3"/>
  <c r="E32" i="3"/>
  <c r="E31" i="3"/>
  <c r="E30" i="3"/>
  <c r="E29" i="3"/>
  <c r="E28" i="3"/>
  <c r="E26" i="3"/>
  <c r="E25" i="3"/>
  <c r="E24" i="3"/>
  <c r="E23" i="3"/>
  <c r="E22" i="3"/>
  <c r="E21" i="3"/>
  <c r="E20" i="3"/>
  <c r="E18" i="3"/>
  <c r="E17" i="3"/>
  <c r="E16" i="3"/>
  <c r="E15" i="3"/>
  <c r="E14" i="3"/>
  <c r="E13" i="3"/>
  <c r="E12" i="3"/>
  <c r="E45" i="2"/>
  <c r="E44" i="2"/>
  <c r="E43" i="2"/>
  <c r="E42" i="2"/>
  <c r="E41" i="2"/>
  <c r="E40" i="2"/>
  <c r="E39" i="2"/>
  <c r="E37" i="2"/>
  <c r="E36" i="2"/>
  <c r="E35" i="2"/>
  <c r="E34" i="2"/>
  <c r="E33" i="2"/>
  <c r="E32" i="2"/>
  <c r="E31" i="2"/>
  <c r="E29" i="2"/>
  <c r="E28" i="2"/>
  <c r="E26" i="2"/>
  <c r="E25" i="2"/>
  <c r="E24" i="2"/>
  <c r="E23" i="2"/>
  <c r="E22" i="2"/>
  <c r="E21" i="2"/>
  <c r="E20" i="2"/>
  <c r="E18" i="2"/>
  <c r="E17" i="2"/>
  <c r="E16" i="2"/>
  <c r="E15" i="2"/>
  <c r="E14" i="2"/>
  <c r="E13" i="2"/>
  <c r="E12" i="2"/>
  <c r="K10" i="4" l="1"/>
  <c r="S10" i="4"/>
  <c r="AA10" i="4"/>
  <c r="O10" i="4"/>
  <c r="I10" i="4"/>
  <c r="Q10" i="4"/>
  <c r="Y10" i="4"/>
  <c r="W10" i="4"/>
  <c r="AB10" i="4"/>
  <c r="M10" i="4"/>
  <c r="U10" i="4"/>
  <c r="AC10" i="4"/>
  <c r="G10" i="4"/>
  <c r="T10" i="4"/>
  <c r="L10" i="4"/>
  <c r="X10" i="4"/>
  <c r="P10" i="4"/>
  <c r="J10" i="4"/>
  <c r="R10" i="4"/>
  <c r="Z10" i="4"/>
  <c r="H10" i="4"/>
  <c r="AD10" i="4"/>
  <c r="E10" i="4"/>
  <c r="V10" i="4"/>
  <c r="N10" i="4"/>
  <c r="F10" i="4"/>
</calcChain>
</file>

<file path=xl/comments1.xml><?xml version="1.0" encoding="utf-8"?>
<comments xmlns="http://schemas.openxmlformats.org/spreadsheetml/2006/main">
  <authors>
    <author>IEA</author>
    <author>Paolo Canfora</author>
  </authors>
  <commentList>
    <comment ref="A4" authorId="0" shapeId="0">
      <text>
        <r>
          <rPr>
            <sz val="8"/>
            <color indexed="81"/>
            <rFont val="Tahoma"/>
            <family val="2"/>
          </rPr>
          <t>mid-year estimate</t>
        </r>
      </text>
    </comment>
    <comment ref="A12" authorId="0" shapeId="0">
      <text>
        <r>
          <rPr>
            <sz val="8"/>
            <color indexed="81"/>
            <rFont val="Tahoma"/>
            <family val="2"/>
          </rPr>
          <t xml:space="preserve">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
</t>
        </r>
      </text>
    </comment>
    <comment ref="A13" authorId="0" shapeId="0">
      <text>
        <r>
          <rPr>
            <sz val="8"/>
            <color indexed="81"/>
            <rFont val="Tahoma"/>
            <family val="2"/>
          </rPr>
          <t>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t>
        </r>
      </text>
    </comment>
    <comment ref="A15" authorId="0" shapeId="0">
      <text>
        <r>
          <rPr>
            <sz val="8"/>
            <color indexed="81"/>
            <rFont val="Tahoma"/>
            <family val="2"/>
          </rPr>
          <t>includes all dwellings
- primary and secondary residences
- occupied and unoccupied
- only finished dwellings, dwellings under construction are excluded</t>
        </r>
      </text>
    </comment>
    <comment ref="A16" authorId="0" shapeId="0">
      <text>
        <r>
          <rPr>
            <sz val="8"/>
            <color indexed="81"/>
            <rFont val="Tahoma"/>
            <family val="2"/>
          </rPr>
          <t>Occupied Dwellings:
only primary residences
Unoccupied dwellings and secondary residences are excluded.</t>
        </r>
      </text>
    </comment>
    <comment ref="A18" authorId="0" shapeId="0">
      <text>
        <r>
          <rPr>
            <sz val="8"/>
            <color indexed="81"/>
            <rFont val="Tahoma"/>
            <family val="2"/>
          </rPr>
          <t xml:space="preserve">In general this is the following ratio:
Total Population (row 4)
---------------------------
Occupied Dwellings (row 11)
</t>
        </r>
      </text>
    </comment>
    <comment ref="A24" authorId="0" shapeId="0">
      <text>
        <r>
          <rPr>
            <sz val="8"/>
            <color indexed="81"/>
            <rFont val="Tahoma"/>
            <family val="2"/>
          </rPr>
          <t>Total Dwelling Area (Residential Floor Area)
1) only area in occupied dwellings
2) if not available, report area for total dwellings</t>
        </r>
      </text>
    </comment>
    <comment ref="A29" authorId="0" shapeId="0">
      <text>
        <r>
          <rPr>
            <sz val="8"/>
            <color indexed="81"/>
            <rFont val="Tahoma"/>
            <family val="2"/>
          </rPr>
          <t>A purchasing power parity (PPP) is a relative price which measures the number of units of a country's currency that are needed in a country to purchase the same quantity of an individual good or service as 1 $ (U.S. Dollar) will purchase in the United States of America (USA).
USD is the ISO code for the United States Dollar.
N.C. stands for National Currency and refers to the currency of YOUR country.</t>
        </r>
      </text>
    </comment>
    <comment ref="A30" authorId="0" shapeId="0">
      <text>
        <r>
          <rPr>
            <sz val="8"/>
            <color indexed="81"/>
            <rFont val="Tahoma"/>
            <family val="2"/>
          </rPr>
          <t xml:space="preserve">base year 2000
2000 = 100
</t>
        </r>
      </text>
    </comment>
    <comment ref="A31" authorId="0" shapeId="0">
      <text>
        <r>
          <rPr>
            <sz val="8"/>
            <color indexed="81"/>
            <rFont val="Tahoma"/>
            <family val="2"/>
          </rPr>
          <t>OECD glossary: http://stats.oecd.org/glossary/detail.asp?ID=36
Actual individual consumption is measured by the total value of household final consumption expenditure, non-profit institutions serving households (NPISHs) final consumption expenditure and government expenditure on individual consumption goods and services.
French Equivalent: Consommation individuelle effective
Data source: OECD National Accounts
United Nations Definition: http://unstats.un.org/unsd/sna1993/glossform.asp?getitem=607
Actual individual consumption is measured by the total value of household final consumption expenditure, NPISH final consumption expenditure and government expenditure on individual consumption goods and services.
IX. THE USE OF INCOME ACCOUNT
 H. Final consumption expenditure and actual final consumption: summary
  1. The expenditure aggregates
9.94.     (a)  Household final consumption expenditure: This consists of the expenditure, including imputed expenditure, incurred by resident households on individual consumption goods and services, including those sold at prices that are not economically significant;
    (b)  Final consumption expenditure of NPISHs: This consists of the expenditure, including imputed expenditure, incurred by resident NPISHs on individual consumption goods and services;
    (c)  Government final consumption expenditure: This consists of expenditure, including imputed expenditure, incurred by general government on both individual consumption goods and services and collective consumption services.  This expenditure may be divided into:
        (i)  Government expenditure on individual consumption goods and services;
        (ii) Government expenditure on collective consumption services.</t>
        </r>
      </text>
    </comment>
    <comment ref="A77" authorId="0" shapeId="0">
      <text>
        <r>
          <rPr>
            <sz val="8"/>
            <color indexed="81"/>
            <rFont val="Tahoma"/>
            <family val="2"/>
          </rPr>
          <t>SUV = Sport Utility Vehicle
includes taxis, personal mini-vans
This category is not the sum of two categories below. For example, it includes electric vehicles.</t>
        </r>
      </text>
    </comment>
    <comment ref="A78" authorId="0" shapeId="0">
      <text>
        <r>
          <rPr>
            <sz val="8"/>
            <color indexed="81"/>
            <rFont val="Tahoma"/>
            <family val="2"/>
          </rPr>
          <t>includes all cars with spark ignition engine
- gasoline
- ethanol
- LPG
- natural gas</t>
        </r>
      </text>
    </comment>
    <comment ref="A83" authorId="1" shapeId="0">
      <text>
        <r>
          <rPr>
            <sz val="8"/>
            <color indexed="81"/>
            <rFont val="Tahoma"/>
            <family val="2"/>
          </rPr>
          <t>includes urban, sub-urban and intercity buses
includes mini-buses for public transport</t>
        </r>
      </text>
    </comment>
    <comment ref="A84" authorId="1" shapeId="0">
      <text>
        <r>
          <rPr>
            <sz val="8"/>
            <color indexed="81"/>
            <rFont val="Tahoma"/>
            <family val="2"/>
          </rPr>
          <t>includes urban, sub-urban and intercity rail transport</t>
        </r>
      </text>
    </comment>
    <comment ref="A94" authorId="0" shapeId="0">
      <text>
        <r>
          <rPr>
            <sz val="8"/>
            <color indexed="81"/>
            <rFont val="Tahoma"/>
            <family val="2"/>
          </rPr>
          <t>Passenger-kilometre is an unit of measure of passenger transport. 1 passenger-kilometre represents the transport of one passenger over one kilometre.</t>
        </r>
      </text>
    </comment>
    <comment ref="A95" authorId="0" shapeId="0">
      <text>
        <r>
          <rPr>
            <sz val="8"/>
            <color indexed="81"/>
            <rFont val="Tahoma"/>
            <family val="2"/>
          </rPr>
          <t>SUV = Sport Utility Vehicle
includes taxis, personal mini-vans
This category is not the sum of two categories below. For example, it includes electric vehicles.</t>
        </r>
      </text>
    </comment>
    <comment ref="A96" authorId="0" shapeId="0">
      <text>
        <r>
          <rPr>
            <sz val="8"/>
            <color indexed="81"/>
            <rFont val="Tahoma"/>
            <family val="2"/>
          </rPr>
          <t>includes all cars with spark ignition engine
- gasoline
- ethanol
- LPG
- natural gas</t>
        </r>
      </text>
    </comment>
    <comment ref="A101" authorId="1" shapeId="0">
      <text>
        <r>
          <rPr>
            <sz val="8"/>
            <color indexed="81"/>
            <rFont val="Tahoma"/>
            <family val="2"/>
          </rPr>
          <t>includes urban, sub-urban and intercity buses
includes mini-buses for public transport</t>
        </r>
      </text>
    </comment>
    <comment ref="A102" authorId="1" shapeId="0">
      <text>
        <r>
          <rPr>
            <sz val="8"/>
            <color indexed="81"/>
            <rFont val="Tahoma"/>
            <family val="2"/>
          </rPr>
          <t>includes urban, sub-urban and intercity rail transport</t>
        </r>
      </text>
    </comment>
    <comment ref="A105" authorId="0" shapeId="0">
      <text>
        <r>
          <rPr>
            <sz val="8"/>
            <color indexed="81"/>
            <rFont val="Tahoma"/>
            <family val="2"/>
          </rPr>
          <t xml:space="preserve">
Report the distance travelled by all vehicles.
The number reported should be approximately the result of the multiplication of the vehicles in stock by the distance travelled by an average vehicle.
Vehicle-kilometre is a unit of measurement representing the movement of a vehicle over one kilometre.
Context:
The distance to be considered is the distance actually run. It includes movements of empty vehicles. Units made up of a tractor and a semi-trailer or a lorry and a trailer are counted as one vehicle.
Note:
Vehicle in the definition above covers also ships, planes and trains.</t>
        </r>
      </text>
    </comment>
    <comment ref="A106" authorId="0" shapeId="0">
      <text>
        <r>
          <rPr>
            <sz val="8"/>
            <color indexed="81"/>
            <rFont val="Tahoma"/>
            <family val="2"/>
          </rPr>
          <t>SUV = Sport Utility Vehicle
includes taxis, personal mini-vans
This category is not the sum of two categories below. For example, it includes electric vehicles.</t>
        </r>
      </text>
    </comment>
    <comment ref="A107" authorId="0" shapeId="0">
      <text>
        <r>
          <rPr>
            <sz val="8"/>
            <color indexed="81"/>
            <rFont val="Tahoma"/>
            <family val="2"/>
          </rPr>
          <t>includes all cars with spark ignition engine
- gasoline
- ethanol
- LPG
- natural gas</t>
        </r>
      </text>
    </comment>
    <comment ref="A112" authorId="1" shapeId="0">
      <text>
        <r>
          <rPr>
            <sz val="8"/>
            <color indexed="81"/>
            <rFont val="Tahoma"/>
            <family val="2"/>
          </rPr>
          <t>includes urban, sub-urban and intercity buses
includes mini-buses for public transport</t>
        </r>
      </text>
    </comment>
    <comment ref="A113" authorId="1" shapeId="0">
      <text>
        <r>
          <rPr>
            <sz val="8"/>
            <color indexed="81"/>
            <rFont val="Tahoma"/>
            <family val="2"/>
          </rPr>
          <t>includes urban, sub-urban and intercity rail transport</t>
        </r>
      </text>
    </comment>
    <comment ref="A114" authorId="0" shapeId="0">
      <text>
        <r>
          <rPr>
            <sz val="8"/>
            <color indexed="81"/>
            <rFont val="Tahoma"/>
            <family val="2"/>
          </rPr>
          <t>Tonne-kilometre is a unit of measure of goods transport. 1 tonne-kilometre represents the transport of one tonne over one kilometre.</t>
        </r>
      </text>
    </comment>
  </commentList>
</comments>
</file>

<file path=xl/comments2.xml><?xml version="1.0" encoding="utf-8"?>
<comments xmlns="http://schemas.openxmlformats.org/spreadsheetml/2006/main">
  <authors>
    <author>Paolo Canfora</author>
    <author>IEA</author>
  </authors>
  <commentList>
    <comment ref="B13" authorId="0" shapeId="0">
      <text>
        <r>
          <rPr>
            <sz val="8"/>
            <color indexed="81"/>
            <rFont val="Tahoma"/>
            <family val="2"/>
          </rPr>
          <t xml:space="preserve">
SUV = Sport Utility Vehicle
includes taxis, personal mini-vans</t>
        </r>
      </text>
    </comment>
    <comment ref="B14" authorId="1" shapeId="0">
      <text>
        <r>
          <rPr>
            <sz val="8"/>
            <color indexed="81"/>
            <rFont val="Tahoma"/>
            <family val="2"/>
          </rPr>
          <t xml:space="preserve">
includes leaded and unleaded gasoline 
includes biofuel components used in motor gasoline (for example ethanol)</t>
        </r>
      </text>
    </comment>
    <comment ref="B15" authorId="1" shapeId="0">
      <text>
        <r>
          <rPr>
            <sz val="8"/>
            <color indexed="81"/>
            <rFont val="Tahoma"/>
            <family val="2"/>
          </rPr>
          <t xml:space="preserve">
includes biofuel components used in automotive diesel (for example biodiesel)</t>
        </r>
      </text>
    </comment>
    <comment ref="B20"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21" authorId="0" shapeId="0">
      <text>
        <r>
          <rPr>
            <sz val="8"/>
            <color indexed="81"/>
            <rFont val="Tahoma"/>
            <family val="2"/>
          </rPr>
          <t>includes urban, sub-urban and intercity rail transport</t>
        </r>
      </text>
    </comment>
    <comment ref="B22" authorId="1" shapeId="0">
      <text>
        <r>
          <rPr>
            <sz val="8"/>
            <color indexed="81"/>
            <rFont val="Tahoma"/>
            <family val="2"/>
          </rPr>
          <t xml:space="preserve">
includes biofuel components (for example biodiesel)</t>
        </r>
      </text>
    </comment>
    <comment ref="B27"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0"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2" authorId="1" shapeId="0">
      <text>
        <r>
          <rPr>
            <sz val="8"/>
            <color indexed="81"/>
            <rFont val="Tahoma"/>
            <family val="2"/>
          </rPr>
          <t xml:space="preserve">
includes leaded and unleaded gasoline 
includes biofuel components used in motor gasoline (for example ethanol)</t>
        </r>
      </text>
    </comment>
    <comment ref="B33" authorId="1" shapeId="0">
      <text>
        <r>
          <rPr>
            <sz val="8"/>
            <color indexed="81"/>
            <rFont val="Tahoma"/>
            <family val="2"/>
          </rPr>
          <t xml:space="preserve">
includes biofuel components (for example biodiesel)</t>
        </r>
      </text>
    </comment>
    <comment ref="B37" authorId="1" shapeId="0">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List>
</comments>
</file>

<file path=xl/comments3.xml><?xml version="1.0" encoding="utf-8"?>
<comments xmlns="http://schemas.openxmlformats.org/spreadsheetml/2006/main">
  <authors>
    <author>IEA</author>
  </authors>
  <commentList>
    <comment ref="C117" authorId="0" shapeId="0">
      <text>
        <r>
          <rPr>
            <sz val="8"/>
            <color indexed="81"/>
            <rFont val="Tahoma"/>
            <family val="2"/>
          </rPr>
          <t>23. Manufacture of other non-metallic mineral products
- 231 Manufacture of glass and glass products
- 239 Manufacture of non-metallic mineral products n.e.c.</t>
        </r>
      </text>
    </comment>
  </commentList>
</comments>
</file>

<file path=xl/sharedStrings.xml><?xml version="1.0" encoding="utf-8"?>
<sst xmlns="http://schemas.openxmlformats.org/spreadsheetml/2006/main" count="1366" uniqueCount="291">
  <si>
    <t>APEC Energy Efficiency Template</t>
    <phoneticPr fontId="0"/>
  </si>
  <si>
    <t>Please fill in the following information.</t>
    <phoneticPr fontId="0"/>
  </si>
  <si>
    <t>Member Economy Name:</t>
    <phoneticPr fontId="0"/>
  </si>
  <si>
    <t>Year:</t>
    <phoneticPr fontId="0"/>
  </si>
  <si>
    <t>Name of contact person:</t>
    <phoneticPr fontId="0"/>
  </si>
  <si>
    <t>Organization:</t>
    <phoneticPr fontId="0"/>
  </si>
  <si>
    <t>Email Address:</t>
    <phoneticPr fontId="0"/>
  </si>
  <si>
    <t>Date:</t>
    <phoneticPr fontId="0"/>
  </si>
  <si>
    <t>The Coordinating Agency for Expert Group on Energy Data Analysis</t>
    <phoneticPr fontId="0"/>
  </si>
  <si>
    <t>Asia Pacific Energy Research Centre</t>
    <phoneticPr fontId="0"/>
  </si>
  <si>
    <t>Energy Statistics and Training Office</t>
  </si>
  <si>
    <t>The Institute of Energy Economics, Japan</t>
  </si>
  <si>
    <r>
      <t xml:space="preserve">Please send accomplished questionnaire to: </t>
    </r>
    <r>
      <rPr>
        <b/>
        <u/>
        <sz val="11"/>
        <rFont val="Times New Roman"/>
        <family val="1"/>
      </rPr>
      <t>esto@aperc.ieej.or.jp</t>
    </r>
  </si>
  <si>
    <t>Unit</t>
    <phoneticPr fontId="0"/>
  </si>
  <si>
    <t>notes</t>
    <phoneticPr fontId="0"/>
  </si>
  <si>
    <t>ktoe</t>
  </si>
  <si>
    <t>Space Heating</t>
  </si>
  <si>
    <t>Oil &amp; Petroleum Products</t>
  </si>
  <si>
    <t>Coal &amp; Coal Products</t>
  </si>
  <si>
    <t>Combus. Renewables &amp; Waste</t>
  </si>
  <si>
    <t>Heat</t>
  </si>
  <si>
    <t>Electricity</t>
  </si>
  <si>
    <t>Other</t>
  </si>
  <si>
    <t>Space Cooling</t>
  </si>
  <si>
    <t>Lighting</t>
  </si>
  <si>
    <t>Other Building Energy Use in Commercial and Public Services Sector</t>
    <phoneticPr fontId="0"/>
  </si>
  <si>
    <t>Non-Building Energy use (please specify)  (e.g. Street lighting)</t>
  </si>
  <si>
    <t>Water Heating</t>
  </si>
  <si>
    <t>Cooking</t>
  </si>
  <si>
    <t>Refrigerators &amp; Freezers</t>
    <phoneticPr fontId="0"/>
  </si>
  <si>
    <t>Other Kitchen Facilities</t>
    <phoneticPr fontId="0"/>
  </si>
  <si>
    <t>Laundry Facilities</t>
    <phoneticPr fontId="0"/>
  </si>
  <si>
    <t>TV / PC / Entertainment</t>
    <phoneticPr fontId="0"/>
  </si>
  <si>
    <t>Other Energy Use in Residential Sector</t>
  </si>
  <si>
    <t>SHORTNAME</t>
  </si>
  <si>
    <t>units</t>
  </si>
  <si>
    <t>sources</t>
  </si>
  <si>
    <t>comments</t>
  </si>
  <si>
    <t>I.</t>
  </si>
  <si>
    <t>Activity &amp; Structure Indicators</t>
  </si>
  <si>
    <t>Total Population</t>
  </si>
  <si>
    <t xml:space="preserve">POP.DATA       </t>
  </si>
  <si>
    <r>
      <t>10</t>
    </r>
    <r>
      <rPr>
        <vertAlign val="superscript"/>
        <sz val="10"/>
        <rFont val="Arial"/>
        <family val="2"/>
      </rPr>
      <t>6</t>
    </r>
    <r>
      <rPr>
        <sz val="10"/>
        <rFont val="Arial"/>
        <family val="2"/>
      </rPr>
      <t xml:space="preserve"> pers</t>
    </r>
  </si>
  <si>
    <t>OECD</t>
  </si>
  <si>
    <t>Share of population living in urban area</t>
  </si>
  <si>
    <t>population.urban</t>
  </si>
  <si>
    <t>%</t>
  </si>
  <si>
    <t>Share of population living in rural area</t>
  </si>
  <si>
    <t>population.rural</t>
  </si>
  <si>
    <t>Total Employment</t>
  </si>
  <si>
    <t>TOT_EMPLOY.DATA</t>
  </si>
  <si>
    <t>Services Employment</t>
  </si>
  <si>
    <t xml:space="preserve">S_EMPLOY.DATA  </t>
  </si>
  <si>
    <t xml:space="preserve">DWEL_TOT.DATA  </t>
  </si>
  <si>
    <r>
      <t>10</t>
    </r>
    <r>
      <rPr>
        <vertAlign val="superscript"/>
        <sz val="10"/>
        <rFont val="Arial"/>
        <family val="2"/>
      </rPr>
      <t>6</t>
    </r>
    <r>
      <rPr>
        <sz val="10"/>
        <rFont val="Arial"/>
        <family val="2"/>
      </rPr>
      <t xml:space="preserve"> dw</t>
    </r>
  </si>
  <si>
    <t xml:space="preserve">DWEL_OCC.DATA  </t>
  </si>
  <si>
    <t>New Dwellings</t>
  </si>
  <si>
    <t>DWEL_NEW.DATA</t>
  </si>
  <si>
    <t>Household Occupancy</t>
  </si>
  <si>
    <t>HOUSE_OCC.DATA</t>
  </si>
  <si>
    <t>pers/dw</t>
  </si>
  <si>
    <t>Share of urban households without electricity</t>
  </si>
  <si>
    <t>urban_dwellings.no_elec</t>
  </si>
  <si>
    <t>Share of rural households without electricity</t>
  </si>
  <si>
    <t>rural_dwellings.no_elec</t>
  </si>
  <si>
    <t>Share of urban households heavily dependent on non-commercial energy</t>
  </si>
  <si>
    <t>urban_dwellings.non-commercial_energy</t>
  </si>
  <si>
    <t>Share of rural households heavily dependent on non-commercial energy</t>
  </si>
  <si>
    <t>rural_dwellings.non-commercial_energy</t>
  </si>
  <si>
    <t>Share of household income spent on electricity and fuel</t>
  </si>
  <si>
    <t>dwellings_income_on_electricity</t>
  </si>
  <si>
    <t>Total Dwelling Area (Residential Floor Area)</t>
  </si>
  <si>
    <t xml:space="preserve">R_AREA.DATA    </t>
  </si>
  <si>
    <r>
      <t>10</t>
    </r>
    <r>
      <rPr>
        <vertAlign val="superscript"/>
        <sz val="10"/>
        <rFont val="Arial"/>
        <family val="2"/>
      </rPr>
      <t>6</t>
    </r>
    <r>
      <rPr>
        <sz val="10"/>
        <rFont val="Arial"/>
        <family val="2"/>
      </rPr>
      <t xml:space="preserve"> m</t>
    </r>
    <r>
      <rPr>
        <vertAlign val="superscript"/>
        <sz val="10"/>
        <rFont val="Arial"/>
        <family val="2"/>
      </rPr>
      <t>2</t>
    </r>
  </si>
  <si>
    <t>Annual Heating Degree-Days</t>
  </si>
  <si>
    <t xml:space="preserve">H_DDAYS.DATA   </t>
  </si>
  <si>
    <t>dd°C</t>
  </si>
  <si>
    <t>Annual Cooling Degree-Days</t>
  </si>
  <si>
    <t xml:space="preserve">C_DDAYS.DATA   </t>
  </si>
  <si>
    <t>U.S. Dollar Exchange Rate (national currency per USD)</t>
  </si>
  <si>
    <t xml:space="preserve">EXC.DATA       </t>
  </si>
  <si>
    <t>1 USD =</t>
  </si>
  <si>
    <t>Purchasing Power Parity</t>
  </si>
  <si>
    <t xml:space="preserve">PPP.DATA       </t>
  </si>
  <si>
    <t>N.C./USD</t>
  </si>
  <si>
    <t xml:space="preserve">CPI.DATA       </t>
  </si>
  <si>
    <t>index</t>
  </si>
  <si>
    <t xml:space="preserve">R_PCE_P.DATA   </t>
  </si>
  <si>
    <t>Total Services Floor Area</t>
  </si>
  <si>
    <t xml:space="preserve">S_AREA.DATA    </t>
  </si>
  <si>
    <t>New Services Floor Area</t>
  </si>
  <si>
    <t>S_AREA_NEW.DATA</t>
  </si>
  <si>
    <t>II.</t>
  </si>
  <si>
    <t>gdp.1</t>
  </si>
  <si>
    <t xml:space="preserve">GDP.DATA     </t>
  </si>
  <si>
    <t>gdp.2</t>
  </si>
  <si>
    <t>gdp.3</t>
  </si>
  <si>
    <t xml:space="preserve">GDP_P.DATA     </t>
  </si>
  <si>
    <t>III.</t>
  </si>
  <si>
    <t xml:space="preserve">GDP_D.DATA     </t>
  </si>
  <si>
    <r>
      <t>Gross Domestic Product</t>
    </r>
    <r>
      <rPr>
        <sz val="10"/>
        <color indexed="9"/>
        <rFont val="Arial"/>
        <family val="2"/>
      </rPr>
      <t xml:space="preserve">   (from World Bank World Development Indicators Database)</t>
    </r>
  </si>
  <si>
    <t>ACTIVITY DATA</t>
  </si>
  <si>
    <t>Total</t>
  </si>
  <si>
    <t>GDP deflator (base year varies by country)</t>
  </si>
  <si>
    <t>WB</t>
  </si>
  <si>
    <t>GDP (constant LCU)</t>
  </si>
  <si>
    <t>GDP (current LCU)</t>
  </si>
  <si>
    <t>GDP (current US$)</t>
  </si>
  <si>
    <t>GDP, PPP (constant 2011 international $)</t>
  </si>
  <si>
    <t>GDP, PPP (current international $)</t>
  </si>
  <si>
    <t>billions</t>
  </si>
  <si>
    <t>Value-added</t>
  </si>
  <si>
    <t>IV.</t>
  </si>
  <si>
    <t>Services Values added</t>
  </si>
  <si>
    <t>Services, etc., value added (constant 2010 US$)</t>
  </si>
  <si>
    <t>Services, etc., value added (constant LCU)</t>
  </si>
  <si>
    <t>Services, etc., value added (current LCU)</t>
  </si>
  <si>
    <t>Services, etc., value added (current US$)</t>
  </si>
  <si>
    <t>Economy data</t>
  </si>
  <si>
    <t>Consumer Prices Index (2010=100)</t>
  </si>
  <si>
    <t>Household final consumption expenditure, PPP (constant 2011 international $)</t>
  </si>
  <si>
    <t>bUS$ PPP</t>
  </si>
  <si>
    <t>GDP (constant 2010 US$)</t>
  </si>
  <si>
    <t>No available WB data</t>
  </si>
  <si>
    <t>UNIT</t>
  </si>
  <si>
    <r>
      <t>GDP deflator</t>
    </r>
    <r>
      <rPr>
        <sz val="10"/>
        <color indexed="9"/>
        <rFont val="Arial"/>
        <family val="2"/>
      </rPr>
      <t xml:space="preserve">  </t>
    </r>
    <r>
      <rPr>
        <b/>
        <sz val="10"/>
        <color indexed="9"/>
        <rFont val="Arial"/>
        <family val="2"/>
      </rPr>
      <t xml:space="preserve"> 2014=100</t>
    </r>
  </si>
  <si>
    <t>Urban</t>
  </si>
  <si>
    <t>Rural</t>
  </si>
  <si>
    <t xml:space="preserve">Town Gas </t>
    <phoneticPr fontId="28" type="noConversion"/>
  </si>
  <si>
    <t>Natural Gas is not consumed by end-users in HKG, Town Gas is used instead</t>
    <phoneticPr fontId="28" type="noConversion"/>
  </si>
  <si>
    <t>Natural Gas is not consumed by end-users in HKG, Town Gas is used instead</t>
    <phoneticPr fontId="28" type="noConversion"/>
  </si>
  <si>
    <t>Natural Gas is not consumed by end-users in HKG, Town Gas is used instead</t>
    <phoneticPr fontId="28" type="noConversion"/>
  </si>
  <si>
    <t>Natural Gas is not consumed by end-users in HKG, Town Gas is used instead</t>
    <phoneticPr fontId="28" type="noConversion"/>
  </si>
  <si>
    <t xml:space="preserve">Town Gas </t>
    <phoneticPr fontId="28" type="noConversion"/>
  </si>
  <si>
    <t xml:space="preserve">Town Gas </t>
    <phoneticPr fontId="28" type="noConversion"/>
  </si>
  <si>
    <t xml:space="preserve">Town Gas </t>
    <phoneticPr fontId="28" type="noConversion"/>
  </si>
  <si>
    <t>Other Building &amp; Non-Building Energy Use Not Specified Above</t>
    <phoneticPr fontId="28" type="noConversion"/>
  </si>
  <si>
    <t>Note:</t>
    <phoneticPr fontId="28" type="noConversion"/>
  </si>
  <si>
    <r>
      <t xml:space="preserve">This table registers the energy end-use consumed by the Commercial Sector and </t>
    </r>
    <r>
      <rPr>
        <b/>
        <sz val="10"/>
        <rFont val="Arial"/>
        <family val="2"/>
      </rPr>
      <t>NOT</t>
    </r>
    <r>
      <rPr>
        <sz val="10"/>
        <rFont val="Arial"/>
        <family val="2"/>
      </rPr>
      <t xml:space="preserve"> by Commercial Buildings. </t>
    </r>
    <phoneticPr fontId="28" type="noConversion"/>
  </si>
  <si>
    <t xml:space="preserve">With the exception of "Street Lighting", </t>
    <phoneticPr fontId="28" type="noConversion"/>
  </si>
  <si>
    <t>the energy amounts for "Other Building Energy Use" and "Non-Building Energy Use" are  summed up to new rows under  a new item "Other Building &amp; Non-Building Energy Use".</t>
    <phoneticPr fontId="28" type="noConversion"/>
  </si>
  <si>
    <t>No available data</t>
    <phoneticPr fontId="26" type="noConversion"/>
  </si>
  <si>
    <t>(The classification of end-uses was updated since 2002)</t>
    <phoneticPr fontId="28" type="noConversion"/>
  </si>
  <si>
    <t>Hong Kong, China</t>
    <phoneticPr fontId="26" type="noConversion"/>
  </si>
  <si>
    <t>Electrical and Mechanical Services Department, Hong Kong SAR Government</t>
  </si>
  <si>
    <t>HKC Input Sheets:</t>
    <phoneticPr fontId="35"/>
  </si>
  <si>
    <t>Commercial and public services</t>
    <phoneticPr fontId="35"/>
  </si>
  <si>
    <t>Residential</t>
    <phoneticPr fontId="35"/>
  </si>
  <si>
    <t>Activity Data</t>
    <phoneticPr fontId="35"/>
  </si>
  <si>
    <t>(Include renewable energy since 2010)</t>
    <phoneticPr fontId="28" type="noConversion"/>
  </si>
  <si>
    <t>Cells inputted are marked in purple</t>
    <phoneticPr fontId="35"/>
  </si>
  <si>
    <t>Share to Total population</t>
  </si>
  <si>
    <t>Table 4</t>
  </si>
  <si>
    <t>Unit</t>
    <phoneticPr fontId="0"/>
  </si>
  <si>
    <t>Remarks</t>
  </si>
  <si>
    <t xml:space="preserve">Total Energy Use in Transport Sector </t>
  </si>
  <si>
    <t>Motor Gasoline</t>
  </si>
  <si>
    <t>economy submission</t>
  </si>
  <si>
    <t>Automotive Diesel &amp; Light Fuel Oil</t>
  </si>
  <si>
    <t>LPG (Liquefied Petroleum Gas)</t>
  </si>
  <si>
    <t>Heavy Fuel Oil</t>
  </si>
  <si>
    <t>Jet Fuel &amp; Aviation Gasoline</t>
  </si>
  <si>
    <t>Natural Gas</t>
  </si>
  <si>
    <t>Road transport (SUVs, cars, perosnal light trucks, motorcycles, buses)</t>
  </si>
  <si>
    <t>Motor Gasoline (including biofuels)</t>
  </si>
  <si>
    <t>Automotive Diesel (including biofuels)</t>
  </si>
  <si>
    <t>Fuel oil</t>
  </si>
  <si>
    <t xml:space="preserve">Railways </t>
  </si>
  <si>
    <t>Diesel &amp; Light Fuel Oil</t>
  </si>
  <si>
    <t>Domestic aviation (air transport)</t>
  </si>
  <si>
    <t>Inland waterways</t>
  </si>
  <si>
    <t>Table 5</t>
  </si>
  <si>
    <t>Total Industry Use</t>
  </si>
  <si>
    <t>41 - 43: Construction</t>
  </si>
  <si>
    <t>constant Local currency unit</t>
  </si>
  <si>
    <t>V.</t>
  </si>
  <si>
    <t>Transport sector activity data</t>
  </si>
  <si>
    <t>Vehicle stocks (number of vehicles in use)</t>
  </si>
  <si>
    <t>Passenger transport</t>
  </si>
  <si>
    <t>Cars, SUV and personal light trucks</t>
  </si>
  <si>
    <t xml:space="preserve">VST.P_CARS         </t>
  </si>
  <si>
    <t xml:space="preserve">     - gasoline (spark ignition) engine</t>
  </si>
  <si>
    <t xml:space="preserve">VST.P_CARS_S       </t>
  </si>
  <si>
    <t xml:space="preserve">     - diesel (compression ignition) engine</t>
  </si>
  <si>
    <t xml:space="preserve">VST.P_CARS_C       </t>
  </si>
  <si>
    <t>- natural gas</t>
  </si>
  <si>
    <t>- LPG</t>
  </si>
  <si>
    <t>Motorcycles (2 wheelers &amp; 3 wheelers)</t>
  </si>
  <si>
    <t xml:space="preserve">VST.P_MCYCL        </t>
  </si>
  <si>
    <t>Buses</t>
  </si>
  <si>
    <t xml:space="preserve">VST.P_BUS          </t>
  </si>
  <si>
    <t>Trains (MRTs/LRTs)</t>
  </si>
  <si>
    <t xml:space="preserve">VST.P_RAIL         </t>
  </si>
  <si>
    <t>Domestic airplanes/aircrafts</t>
  </si>
  <si>
    <t xml:space="preserve">VST.P_AIR          </t>
  </si>
  <si>
    <t>Domestic ships</t>
  </si>
  <si>
    <t xml:space="preserve">VST.P_WATER        </t>
  </si>
  <si>
    <t>Freight transport</t>
  </si>
  <si>
    <t xml:space="preserve">Light trucks/vans, motor vehicles </t>
  </si>
  <si>
    <t>Heavy trucks/caravans</t>
  </si>
  <si>
    <t>Freight Trains</t>
  </si>
  <si>
    <t>Domestic freight planes</t>
  </si>
  <si>
    <t>Domestic freight ships</t>
  </si>
  <si>
    <t>Passenger transport [passenger-kilometres]</t>
  </si>
  <si>
    <t xml:space="preserve">PKM.P_CARS         </t>
  </si>
  <si>
    <r>
      <t>10</t>
    </r>
    <r>
      <rPr>
        <vertAlign val="superscript"/>
        <sz val="10"/>
        <color indexed="8"/>
        <rFont val="Arial"/>
        <family val="2"/>
      </rPr>
      <t>9</t>
    </r>
    <r>
      <rPr>
        <sz val="10"/>
        <color indexed="8"/>
        <rFont val="Arial"/>
        <family val="2"/>
      </rPr>
      <t xml:space="preserve"> pass-km</t>
    </r>
  </si>
  <si>
    <t xml:space="preserve">PKM.P_CARS_S       </t>
  </si>
  <si>
    <t xml:space="preserve">PKM.P_CARS_C       </t>
  </si>
  <si>
    <t xml:space="preserve">PKM.P_MCYCL        </t>
  </si>
  <si>
    <t xml:space="preserve">PKM.P_BUS          </t>
  </si>
  <si>
    <t xml:space="preserve">PKM.P_RAIL         </t>
  </si>
  <si>
    <t>Domestic airplanes</t>
  </si>
  <si>
    <t xml:space="preserve">PKM.P_AIR          </t>
  </si>
  <si>
    <t xml:space="preserve">PKM.P_WATER        </t>
  </si>
  <si>
    <t>Vehicle kilometres</t>
  </si>
  <si>
    <t xml:space="preserve">VKM.P_CARS         </t>
  </si>
  <si>
    <r>
      <t>10</t>
    </r>
    <r>
      <rPr>
        <vertAlign val="superscript"/>
        <sz val="10"/>
        <rFont val="Arial"/>
        <family val="2"/>
      </rPr>
      <t>9</t>
    </r>
    <r>
      <rPr>
        <sz val="10"/>
        <rFont val="Arial"/>
        <family val="2"/>
      </rPr>
      <t xml:space="preserve"> vkm</t>
    </r>
  </si>
  <si>
    <t xml:space="preserve">VKM.P_CARS_S       </t>
  </si>
  <si>
    <t xml:space="preserve">VKM.P_CARS_C       </t>
  </si>
  <si>
    <t xml:space="preserve">VKM.P_MCYCL        </t>
  </si>
  <si>
    <t xml:space="preserve">VKM.P_BUS          </t>
  </si>
  <si>
    <t>Trains (MRTs/LRTs/Subways)</t>
  </si>
  <si>
    <t xml:space="preserve">VKM.P_RAIL         </t>
  </si>
  <si>
    <t>Freight transport [tonne-kilometres]</t>
  </si>
  <si>
    <t xml:space="preserve">VKM.P_AIR          </t>
  </si>
  <si>
    <t xml:space="preserve">VKM.P_WATER        </t>
  </si>
  <si>
    <t>NA</t>
    <phoneticPr fontId="26" type="noConversion"/>
  </si>
  <si>
    <t>No.</t>
    <phoneticPr fontId="26" type="noConversion"/>
  </si>
  <si>
    <r>
      <t>Industry value added</t>
    </r>
    <r>
      <rPr>
        <sz val="10"/>
        <color rgb="FFFF0000"/>
        <rFont val="Arial"/>
        <family val="2"/>
      </rPr>
      <t xml:space="preserve">  (classification based on the Hong Kong Standard Industrial Classification version 1.1)</t>
    </r>
    <phoneticPr fontId="26" type="noConversion"/>
  </si>
  <si>
    <r>
      <rPr>
        <sz val="10"/>
        <color rgb="FFFF0000"/>
        <rFont val="Arial"/>
        <family val="2"/>
      </rPr>
      <t xml:space="preserve">[01] (MD3) </t>
    </r>
    <r>
      <rPr>
        <sz val="10"/>
        <color rgb="FFFF0000"/>
        <rFont val="Arial"/>
        <family val="2"/>
      </rPr>
      <t xml:space="preserve">All </t>
    </r>
    <r>
      <rPr>
        <sz val="10"/>
        <color theme="1"/>
        <rFont val="Arial"/>
        <family val="2"/>
      </rPr>
      <t>Manufacturing</t>
    </r>
    <phoneticPr fontId="26" type="noConversion"/>
  </si>
  <si>
    <r>
      <rPr>
        <sz val="10"/>
        <color rgb="FFFF0000"/>
        <rFont val="Arial"/>
        <family val="2"/>
      </rPr>
      <t>[02] (311-314)</t>
    </r>
    <r>
      <rPr>
        <sz val="10"/>
        <color theme="1"/>
        <rFont val="Arial"/>
        <family val="2"/>
      </rPr>
      <t xml:space="preserve"> Manufacture of </t>
    </r>
    <r>
      <rPr>
        <sz val="10"/>
        <color rgb="FFFF0000"/>
        <rFont val="Arial"/>
        <family val="2"/>
      </rPr>
      <t>Food Products</t>
    </r>
    <r>
      <rPr>
        <sz val="10"/>
        <color theme="1"/>
        <rFont val="Arial"/>
        <family val="2"/>
      </rPr>
      <t>, beverages, tobacco products</t>
    </r>
    <phoneticPr fontId="26" type="noConversion"/>
  </si>
  <si>
    <r>
      <rPr>
        <sz val="10"/>
        <color rgb="FFFF0000"/>
        <rFont val="Arial"/>
        <family val="2"/>
      </rPr>
      <t>[03] (320,322 and 325-329)</t>
    </r>
    <r>
      <rPr>
        <sz val="10"/>
        <color theme="1"/>
        <rFont val="Arial"/>
        <family val="2"/>
      </rPr>
      <t xml:space="preserve"> Manufacture of </t>
    </r>
    <r>
      <rPr>
        <sz val="10"/>
        <color rgb="FFFF0000"/>
        <rFont val="Arial"/>
        <family val="2"/>
      </rPr>
      <t>Textiles</t>
    </r>
    <r>
      <rPr>
        <sz val="10"/>
        <color rgb="FFFF0000"/>
        <rFont val="Arial"/>
        <family val="2"/>
      </rPr>
      <t>,</t>
    </r>
    <r>
      <rPr>
        <sz val="10"/>
        <color theme="1"/>
        <rFont val="Arial"/>
        <family val="2"/>
      </rPr>
      <t xml:space="preserve"> </t>
    </r>
    <r>
      <rPr>
        <sz val="10"/>
        <color rgb="FFFF0000"/>
        <rFont val="Arial"/>
        <family val="2"/>
      </rPr>
      <t>and</t>
    </r>
    <r>
      <rPr>
        <sz val="10"/>
        <color theme="1"/>
        <rFont val="Arial"/>
        <family val="2"/>
      </rPr>
      <t xml:space="preserve"> </t>
    </r>
    <r>
      <rPr>
        <sz val="10"/>
        <color rgb="FFFF0000"/>
        <rFont val="Arial"/>
        <family val="2"/>
      </rPr>
      <t>Wearing</t>
    </r>
    <r>
      <rPr>
        <sz val="10"/>
        <color theme="1"/>
        <rFont val="Arial"/>
        <family val="2"/>
      </rPr>
      <t xml:space="preserve"> apparel</t>
    </r>
    <phoneticPr fontId="26" type="noConversion"/>
  </si>
  <si>
    <r>
      <rPr>
        <sz val="10"/>
        <color rgb="FFFF0000"/>
        <rFont val="Arial"/>
        <family val="2"/>
      </rPr>
      <t>[04] (331)</t>
    </r>
    <r>
      <rPr>
        <sz val="10"/>
        <color theme="1"/>
        <rFont val="Arial"/>
        <family val="2"/>
      </rPr>
      <t xml:space="preserve"> Manufacture of </t>
    </r>
    <r>
      <rPr>
        <sz val="10"/>
        <color rgb="FFFF0000"/>
        <rFont val="Arial"/>
        <family val="2"/>
      </rPr>
      <t>Wood</t>
    </r>
    <r>
      <rPr>
        <sz val="10"/>
        <color theme="1"/>
        <rFont val="Arial"/>
        <family val="2"/>
      </rPr>
      <t xml:space="preserve"> and </t>
    </r>
    <r>
      <rPr>
        <sz val="10"/>
        <color theme="1"/>
        <rFont val="Arial"/>
        <family val="2"/>
      </rPr>
      <t xml:space="preserve">cork </t>
    </r>
    <r>
      <rPr>
        <sz val="10"/>
        <color rgb="FFFF0000"/>
        <rFont val="Arial"/>
        <family val="2"/>
      </rPr>
      <t>products</t>
    </r>
    <r>
      <rPr>
        <sz val="10"/>
        <color theme="1"/>
        <rFont val="Arial"/>
        <family val="2"/>
      </rPr>
      <t xml:space="preserve"> except furniture</t>
    </r>
    <phoneticPr fontId="26" type="noConversion"/>
  </si>
  <si>
    <r>
      <rPr>
        <sz val="10"/>
        <color rgb="FFFF0000"/>
        <rFont val="Arial"/>
        <family val="2"/>
      </rPr>
      <t>[05] (341)</t>
    </r>
    <r>
      <rPr>
        <sz val="10"/>
        <color theme="1"/>
        <rFont val="Arial"/>
        <family val="2"/>
      </rPr>
      <t xml:space="preserve"> Manufacture of </t>
    </r>
    <r>
      <rPr>
        <sz val="10"/>
        <color rgb="FFFF0000"/>
        <rFont val="Arial"/>
        <family val="2"/>
      </rPr>
      <t>Paper</t>
    </r>
    <r>
      <rPr>
        <sz val="10"/>
        <color theme="1"/>
        <rFont val="Arial"/>
        <family val="2"/>
      </rPr>
      <t xml:space="preserve"> and paper products</t>
    </r>
    <phoneticPr fontId="26" type="noConversion"/>
  </si>
  <si>
    <r>
      <rPr>
        <sz val="10"/>
        <color rgb="FFFF0000"/>
        <rFont val="Arial"/>
        <family val="2"/>
      </rPr>
      <t xml:space="preserve">[06] (351-352) </t>
    </r>
    <r>
      <rPr>
        <sz val="10"/>
        <color theme="1"/>
        <rFont val="Arial"/>
        <family val="2"/>
      </rPr>
      <t xml:space="preserve">Manufacture of </t>
    </r>
    <r>
      <rPr>
        <sz val="10"/>
        <color rgb="FFFF0000"/>
        <rFont val="Arial"/>
        <family val="2"/>
      </rPr>
      <t>Chemicals</t>
    </r>
    <r>
      <rPr>
        <sz val="10"/>
        <color theme="1"/>
        <rFont val="Arial"/>
        <family val="2"/>
      </rPr>
      <t xml:space="preserve"> and chemical products</t>
    </r>
    <phoneticPr fontId="26" type="noConversion"/>
  </si>
  <si>
    <r>
      <rPr>
        <sz val="10"/>
        <color rgb="FFFF0000"/>
        <rFont val="Arial"/>
        <family val="2"/>
      </rPr>
      <t xml:space="preserve">[07] (361-369) </t>
    </r>
    <r>
      <rPr>
        <sz val="10"/>
        <color theme="1"/>
        <rFont val="Arial"/>
        <family val="2"/>
      </rPr>
      <t>Manufacture of</t>
    </r>
    <r>
      <rPr>
        <sz val="10"/>
        <color rgb="FFFF0000"/>
        <rFont val="Arial"/>
        <family val="2"/>
      </rPr>
      <t xml:space="preserve"> Non-metallic </t>
    </r>
    <r>
      <rPr>
        <sz val="10"/>
        <color theme="1"/>
        <rFont val="Arial"/>
        <family val="2"/>
      </rPr>
      <t>mineral products</t>
    </r>
    <r>
      <rPr>
        <sz val="10"/>
        <color rgb="FFFF0000"/>
        <rFont val="Arial"/>
        <family val="2"/>
      </rPr>
      <t>, except products of petroleum and coal</t>
    </r>
    <phoneticPr fontId="26" type="noConversion"/>
  </si>
  <si>
    <r>
      <rPr>
        <sz val="10"/>
        <color rgb="FFFF0000"/>
        <rFont val="Arial"/>
        <family val="2"/>
      </rPr>
      <t>[08] (371-372)</t>
    </r>
    <r>
      <rPr>
        <sz val="10"/>
        <color theme="1"/>
        <rFont val="Arial"/>
        <family val="2"/>
      </rPr>
      <t xml:space="preserve"> Manufacture of </t>
    </r>
    <r>
      <rPr>
        <sz val="10"/>
        <color rgb="FFFF0000"/>
        <rFont val="Arial"/>
        <family val="2"/>
      </rPr>
      <t>Basic metal industries</t>
    </r>
    <phoneticPr fontId="26" type="noConversion"/>
  </si>
  <si>
    <r>
      <rPr>
        <sz val="10"/>
        <color rgb="FFFF0000"/>
        <rFont val="Arial"/>
        <family val="2"/>
      </rPr>
      <t>[09] (380-381)</t>
    </r>
    <r>
      <rPr>
        <sz val="10"/>
        <color theme="1"/>
        <rFont val="Arial"/>
        <family val="2"/>
      </rPr>
      <t xml:space="preserve"> Manufacture of </t>
    </r>
    <r>
      <rPr>
        <sz val="10"/>
        <color rgb="FFFF0000"/>
        <rFont val="Arial"/>
        <family val="2"/>
      </rPr>
      <t>Fabricated</t>
    </r>
    <r>
      <rPr>
        <sz val="10"/>
        <color theme="1"/>
        <rFont val="Arial"/>
        <family val="2"/>
      </rPr>
      <t xml:space="preserve"> metal products, </t>
    </r>
    <r>
      <rPr>
        <sz val="10"/>
        <color rgb="FFFF0000"/>
        <rFont val="Arial"/>
        <family val="2"/>
      </rPr>
      <t>except</t>
    </r>
    <r>
      <rPr>
        <sz val="10"/>
        <color theme="1"/>
        <rFont val="Arial"/>
        <family val="2"/>
      </rPr>
      <t xml:space="preserve"> machinery and equipment</t>
    </r>
    <phoneticPr fontId="26" type="noConversion"/>
  </si>
  <si>
    <r>
      <rPr>
        <sz val="10"/>
        <color rgb="FFFF0000"/>
        <rFont val="Arial"/>
        <family val="2"/>
      </rPr>
      <t>[10]</t>
    </r>
    <r>
      <rPr>
        <sz val="10"/>
        <color theme="1"/>
        <rFont val="Arial"/>
        <family val="2"/>
      </rPr>
      <t xml:space="preserve"> </t>
    </r>
    <r>
      <rPr>
        <sz val="10"/>
        <color rgb="FFFF0000"/>
        <rFont val="Arial"/>
        <family val="2"/>
      </rPr>
      <t xml:space="preserve">(388 </t>
    </r>
    <r>
      <rPr>
        <sz val="10"/>
        <color theme="1"/>
        <rFont val="Arial"/>
        <family val="2"/>
      </rPr>
      <t xml:space="preserve">Manufacture of </t>
    </r>
    <r>
      <rPr>
        <sz val="10"/>
        <color rgb="FFFF0000"/>
        <rFont val="Arial"/>
        <family val="2"/>
      </rPr>
      <t>Transport</t>
    </r>
    <r>
      <rPr>
        <sz val="10"/>
        <color theme="1"/>
        <rFont val="Arial"/>
        <family val="2"/>
      </rPr>
      <t xml:space="preserve"> equipment</t>
    </r>
    <phoneticPr fontId="26" type="noConversion"/>
  </si>
  <si>
    <r>
      <rPr>
        <sz val="10"/>
        <color rgb="FFFF0000"/>
        <rFont val="Arial"/>
        <family val="2"/>
      </rPr>
      <t>[11] (390-391)</t>
    </r>
    <r>
      <rPr>
        <sz val="10"/>
        <color theme="1"/>
        <rFont val="Arial"/>
        <family val="2"/>
      </rPr>
      <t xml:space="preserve"> Other Manufacturing Not Elsewhere Specified</t>
    </r>
    <phoneticPr fontId="26" type="noConversion"/>
  </si>
  <si>
    <r>
      <rPr>
        <sz val="10"/>
        <color rgb="FFFF0000"/>
        <rFont val="Arial"/>
        <family val="2"/>
      </rPr>
      <t>[12] (MD2)</t>
    </r>
    <r>
      <rPr>
        <sz val="10"/>
        <color theme="1"/>
        <rFont val="Arial"/>
        <family val="2"/>
      </rPr>
      <t xml:space="preserve"> Mining and quarrying</t>
    </r>
    <phoneticPr fontId="26" type="noConversion"/>
  </si>
  <si>
    <t>*</t>
  </si>
  <si>
    <t>**</t>
  </si>
  <si>
    <r>
      <rPr>
        <sz val="10"/>
        <color rgb="FFFF0000"/>
        <rFont val="Arial"/>
        <family val="2"/>
      </rPr>
      <t>[01]</t>
    </r>
    <r>
      <rPr>
        <sz val="10"/>
        <color theme="1"/>
        <rFont val="Arial"/>
        <family val="2"/>
      </rPr>
      <t xml:space="preserve"> </t>
    </r>
    <r>
      <rPr>
        <sz val="10"/>
        <color rgb="FFFF0000"/>
        <rFont val="Arial"/>
        <family val="2"/>
      </rPr>
      <t>(</t>
    </r>
    <r>
      <rPr>
        <sz val="10"/>
        <color theme="1"/>
        <rFont val="Arial"/>
        <family val="2"/>
      </rPr>
      <t xml:space="preserve">10 - </t>
    </r>
    <r>
      <rPr>
        <sz val="10"/>
        <color rgb="FFFF0000"/>
        <rFont val="Arial"/>
        <family val="2"/>
      </rPr>
      <t>33)</t>
    </r>
    <r>
      <rPr>
        <sz val="10"/>
        <color theme="1"/>
        <rFont val="Arial"/>
        <family val="2"/>
      </rPr>
      <t xml:space="preserve"> </t>
    </r>
    <r>
      <rPr>
        <sz val="10"/>
        <color rgb="FFFF0000"/>
        <rFont val="Arial"/>
        <family val="2"/>
      </rPr>
      <t>All</t>
    </r>
    <r>
      <rPr>
        <sz val="10"/>
        <color theme="1"/>
        <rFont val="Arial"/>
        <family val="2"/>
      </rPr>
      <t xml:space="preserve"> Manufacturing</t>
    </r>
    <phoneticPr fontId="26" type="noConversion"/>
  </si>
  <si>
    <r>
      <rPr>
        <sz val="10"/>
        <color rgb="FFFF0000"/>
        <rFont val="Arial"/>
        <family val="2"/>
      </rPr>
      <t>[02] (</t>
    </r>
    <r>
      <rPr>
        <sz val="10"/>
        <color theme="1"/>
        <rFont val="Arial"/>
        <family val="2"/>
      </rPr>
      <t>10 - 12</t>
    </r>
    <r>
      <rPr>
        <sz val="10"/>
        <color rgb="FFFF0000"/>
        <rFont val="Arial"/>
        <family val="2"/>
      </rPr>
      <t>)</t>
    </r>
    <r>
      <rPr>
        <sz val="10"/>
        <color theme="1"/>
        <rFont val="Arial"/>
        <family val="2"/>
      </rPr>
      <t xml:space="preserve"> Manufacture of </t>
    </r>
    <r>
      <rPr>
        <sz val="10"/>
        <color rgb="FFFF0000"/>
        <rFont val="Arial"/>
        <family val="2"/>
      </rPr>
      <t>Food</t>
    </r>
    <r>
      <rPr>
        <sz val="10"/>
        <color theme="1"/>
        <rFont val="Arial"/>
        <family val="2"/>
      </rPr>
      <t>, beverages</t>
    </r>
    <r>
      <rPr>
        <sz val="10"/>
        <color theme="1"/>
        <rFont val="Arial"/>
        <family val="2"/>
      </rPr>
      <t xml:space="preserve"> </t>
    </r>
    <r>
      <rPr>
        <sz val="10"/>
        <color rgb="FFFF0000"/>
        <rFont val="Arial"/>
        <family val="2"/>
      </rPr>
      <t>and</t>
    </r>
    <r>
      <rPr>
        <sz val="10"/>
        <color theme="1"/>
        <rFont val="Arial"/>
        <family val="2"/>
      </rPr>
      <t xml:space="preserve"> tobacco products</t>
    </r>
    <phoneticPr fontId="26" type="noConversion"/>
  </si>
  <si>
    <r>
      <rPr>
        <sz val="10"/>
        <color rgb="FFFF0000"/>
        <rFont val="Arial"/>
        <family val="2"/>
      </rPr>
      <t>[03]</t>
    </r>
    <r>
      <rPr>
        <sz val="10"/>
        <color theme="1"/>
        <rFont val="Arial"/>
        <family val="2"/>
      </rPr>
      <t xml:space="preserve"> </t>
    </r>
    <r>
      <rPr>
        <sz val="10"/>
        <color rgb="FFFF0000"/>
        <rFont val="Arial"/>
        <family val="2"/>
      </rPr>
      <t>(</t>
    </r>
    <r>
      <rPr>
        <sz val="10"/>
        <color theme="1"/>
        <rFont val="Arial"/>
        <family val="2"/>
      </rPr>
      <t xml:space="preserve">13 - </t>
    </r>
    <r>
      <rPr>
        <sz val="10"/>
        <color rgb="FFFF0000"/>
        <rFont val="Arial"/>
        <family val="2"/>
      </rPr>
      <t>14</t>
    </r>
    <r>
      <rPr>
        <sz val="10"/>
        <color rgb="FFFF0000"/>
        <rFont val="Arial"/>
        <family val="2"/>
      </rPr>
      <t>)</t>
    </r>
    <r>
      <rPr>
        <sz val="10"/>
        <color theme="1"/>
        <rFont val="Arial"/>
        <family val="2"/>
      </rPr>
      <t xml:space="preserve"> Manufacture of </t>
    </r>
    <r>
      <rPr>
        <sz val="10"/>
        <color rgb="FFFF0000"/>
        <rFont val="Arial"/>
        <family val="2"/>
      </rPr>
      <t>Textiles</t>
    </r>
    <r>
      <rPr>
        <sz val="10"/>
        <color theme="1"/>
        <rFont val="Arial"/>
        <family val="2"/>
      </rPr>
      <t xml:space="preserve"> </t>
    </r>
    <r>
      <rPr>
        <sz val="10"/>
        <color rgb="FFFF0000"/>
        <rFont val="Arial"/>
        <family val="2"/>
      </rPr>
      <t>and</t>
    </r>
    <r>
      <rPr>
        <sz val="10"/>
        <color theme="1"/>
        <rFont val="Arial"/>
        <family val="2"/>
      </rPr>
      <t xml:space="preserve"> </t>
    </r>
    <r>
      <rPr>
        <sz val="10"/>
        <color rgb="FFFF0000"/>
        <rFont val="Arial"/>
        <family val="2"/>
      </rPr>
      <t>Wearing</t>
    </r>
    <r>
      <rPr>
        <sz val="10"/>
        <color theme="1"/>
        <rFont val="Arial"/>
        <family val="2"/>
      </rPr>
      <t xml:space="preserve"> apparel</t>
    </r>
    <phoneticPr fontId="26" type="noConversion"/>
  </si>
  <si>
    <r>
      <rPr>
        <sz val="10"/>
        <color rgb="FFFF0000"/>
        <rFont val="Arial"/>
        <family val="2"/>
      </rPr>
      <t>[04]</t>
    </r>
    <r>
      <rPr>
        <sz val="10"/>
        <color theme="1"/>
        <rFont val="Arial"/>
        <family val="2"/>
      </rPr>
      <t xml:space="preserve"> </t>
    </r>
    <r>
      <rPr>
        <sz val="10"/>
        <color rgb="FFFF0000"/>
        <rFont val="Arial"/>
        <family val="2"/>
      </rPr>
      <t>(</t>
    </r>
    <r>
      <rPr>
        <sz val="10"/>
        <color theme="1"/>
        <rFont val="Arial"/>
        <family val="2"/>
      </rPr>
      <t>17-18</t>
    </r>
    <r>
      <rPr>
        <sz val="10"/>
        <color rgb="FFFF0000"/>
        <rFont val="Arial"/>
        <family val="2"/>
      </rPr>
      <t>)</t>
    </r>
    <r>
      <rPr>
        <sz val="10"/>
        <color theme="1"/>
        <rFont val="Arial"/>
        <family val="2"/>
      </rPr>
      <t xml:space="preserve"> Manufacture of </t>
    </r>
    <r>
      <rPr>
        <sz val="10"/>
        <color rgb="FFFF0000"/>
        <rFont val="Arial"/>
        <family val="2"/>
      </rPr>
      <t>Paper</t>
    </r>
    <r>
      <rPr>
        <sz val="10"/>
        <color theme="1"/>
        <rFont val="Arial"/>
        <family val="2"/>
      </rPr>
      <t xml:space="preserve"> products</t>
    </r>
    <r>
      <rPr>
        <sz val="10"/>
        <color rgb="FFFF0000"/>
        <rFont val="Arial"/>
        <family val="2"/>
      </rPr>
      <t>, printing and reproduction of recorded media</t>
    </r>
    <phoneticPr fontId="26" type="noConversion"/>
  </si>
  <si>
    <r>
      <rPr>
        <sz val="10"/>
        <color rgb="FFFF0000"/>
        <rFont val="Arial"/>
        <family val="2"/>
      </rPr>
      <t>[05] (</t>
    </r>
    <r>
      <rPr>
        <sz val="10"/>
        <color theme="1"/>
        <rFont val="Arial"/>
        <family val="2"/>
      </rPr>
      <t>20 - 21</t>
    </r>
    <r>
      <rPr>
        <sz val="10"/>
        <color rgb="FFFF0000"/>
        <rFont val="Arial"/>
        <family val="2"/>
      </rPr>
      <t>)</t>
    </r>
    <r>
      <rPr>
        <sz val="10"/>
        <color theme="1"/>
        <rFont val="Arial"/>
        <family val="2"/>
      </rPr>
      <t xml:space="preserve"> Manufacture of </t>
    </r>
    <r>
      <rPr>
        <sz val="10"/>
        <color rgb="FFFF0000"/>
        <rFont val="Arial"/>
        <family val="2"/>
      </rPr>
      <t>Chemical</t>
    </r>
    <r>
      <rPr>
        <sz val="10"/>
        <color theme="1"/>
        <rFont val="Arial"/>
        <family val="2"/>
      </rPr>
      <t xml:space="preserve"> products </t>
    </r>
    <r>
      <rPr>
        <sz val="10"/>
        <color theme="1"/>
        <rFont val="Arial"/>
        <family val="2"/>
      </rPr>
      <t>and pharmaceutical</t>
    </r>
    <phoneticPr fontId="26" type="noConversion"/>
  </si>
  <si>
    <r>
      <rPr>
        <sz val="10"/>
        <color rgb="FFFF0000"/>
        <rFont val="Arial"/>
        <family val="2"/>
      </rPr>
      <t>[06]</t>
    </r>
    <r>
      <rPr>
        <sz val="10"/>
        <color theme="1"/>
        <rFont val="Arial"/>
        <family val="2"/>
      </rPr>
      <t xml:space="preserve"> </t>
    </r>
    <r>
      <rPr>
        <sz val="10"/>
        <color rgb="FFFF0000"/>
        <rFont val="Arial"/>
        <family val="2"/>
      </rPr>
      <t xml:space="preserve">(19, </t>
    </r>
    <r>
      <rPr>
        <sz val="10"/>
        <color theme="1"/>
        <rFont val="Arial"/>
        <family val="2"/>
      </rPr>
      <t>22-23</t>
    </r>
    <r>
      <rPr>
        <sz val="10"/>
        <color rgb="FFFF0000"/>
        <rFont val="Arial"/>
        <family val="2"/>
      </rPr>
      <t>)</t>
    </r>
    <r>
      <rPr>
        <sz val="10"/>
        <color theme="1"/>
        <rFont val="Arial"/>
        <family val="2"/>
      </rPr>
      <t xml:space="preserve"> Manufacture of </t>
    </r>
    <r>
      <rPr>
        <sz val="10"/>
        <color rgb="FFFF0000"/>
        <rFont val="Arial"/>
        <family val="2"/>
      </rPr>
      <t>Rubber</t>
    </r>
    <r>
      <rPr>
        <sz val="10"/>
        <color theme="1"/>
        <rFont val="Arial"/>
        <family val="2"/>
      </rPr>
      <t xml:space="preserve"> </t>
    </r>
    <r>
      <rPr>
        <sz val="10"/>
        <color rgb="FFFF0000"/>
        <rFont val="Arial"/>
        <family val="2"/>
      </rPr>
      <t>, plastic and non-matallic mineral products</t>
    </r>
    <phoneticPr fontId="26" type="noConversion"/>
  </si>
  <si>
    <r>
      <rPr>
        <sz val="10"/>
        <color rgb="FFFF0000"/>
        <rFont val="Arial"/>
        <family val="2"/>
      </rPr>
      <t xml:space="preserve">[11] (15-16 and </t>
    </r>
    <r>
      <rPr>
        <sz val="10"/>
        <color theme="1"/>
        <rFont val="Arial"/>
        <family val="2"/>
      </rPr>
      <t>31-32</t>
    </r>
    <r>
      <rPr>
        <sz val="10"/>
        <color rgb="FFFF0000"/>
        <rFont val="Arial"/>
        <family val="2"/>
      </rPr>
      <t>)</t>
    </r>
    <r>
      <rPr>
        <sz val="10"/>
        <color theme="1"/>
        <rFont val="Arial"/>
        <family val="2"/>
      </rPr>
      <t xml:space="preserve"> Other </t>
    </r>
    <r>
      <rPr>
        <sz val="10"/>
        <color rgb="FFFF0000"/>
        <rFont val="Arial"/>
        <family val="2"/>
      </rPr>
      <t>miscellaneous manufacturing industries</t>
    </r>
    <r>
      <rPr>
        <sz val="10"/>
        <color theme="1"/>
        <rFont val="Arial"/>
        <family val="2"/>
      </rPr>
      <t/>
    </r>
    <phoneticPr fontId="26" type="noConversion"/>
  </si>
  <si>
    <r>
      <rPr>
        <sz val="10"/>
        <color rgb="FFFF0000"/>
        <rFont val="Arial"/>
        <family val="2"/>
      </rPr>
      <t xml:space="preserve">[12] </t>
    </r>
    <r>
      <rPr>
        <sz val="10"/>
        <color theme="1"/>
        <rFont val="Arial"/>
        <family val="2"/>
      </rPr>
      <t>(05 - 09</t>
    </r>
    <r>
      <rPr>
        <sz val="10"/>
        <color rgb="FFFF0000"/>
        <rFont val="Arial"/>
        <family val="2"/>
      </rPr>
      <t>)</t>
    </r>
    <r>
      <rPr>
        <sz val="10"/>
        <color theme="1"/>
        <rFont val="Arial"/>
        <family val="2"/>
      </rPr>
      <t xml:space="preserve"> Mining and quarrying</t>
    </r>
    <phoneticPr fontId="26" type="noConversion"/>
  </si>
  <si>
    <t>**</t>
    <phoneticPr fontId="26" type="noConversion"/>
  </si>
  <si>
    <r>
      <t xml:space="preserve">Industry value added </t>
    </r>
    <r>
      <rPr>
        <sz val="10"/>
        <color rgb="FFFF0000"/>
        <rFont val="Arial"/>
        <family val="2"/>
      </rPr>
      <t xml:space="preserve"> (classification based on the Hong Kong Standard Industrial Classification version 2.0)</t>
    </r>
    <phoneticPr fontId="26" type="noConversion"/>
  </si>
  <si>
    <t>**': In order to preserve the confidentiality of information relating to individual establishments, figures of relevant individual items are suppressed where necessary. An additional cell is also suppressed to prevent the deduction of a suppressed cell from the total. Where data suppression has been effected, ‘**’ is shown. The suppressed statistics are, nevertheless, included in the respective totals at some broader levels of classification.</t>
    <phoneticPr fontId="26" type="noConversion"/>
  </si>
  <si>
    <t>'**': In order to preserve the confidentiality of information relating to individual establishments, figures of relevant individual items are suppressed where necessary. An additional cell is also suppressed to prevent the deduction of a suppressed cell from the total. Where data suppression has been effected, ‘**’ is shown. The suppressed statistics are, nevertheless, included in the respective totals at some broader levels of classification.</t>
    <phoneticPr fontId="26" type="noConversion"/>
  </si>
  <si>
    <t>N.A.</t>
    <phoneticPr fontId="26" type="noConversion"/>
  </si>
  <si>
    <t>Occupied quarters</t>
    <phoneticPr fontId="26" type="noConversion"/>
  </si>
  <si>
    <r>
      <t xml:space="preserve">Buses </t>
    </r>
    <r>
      <rPr>
        <sz val="10"/>
        <color rgb="FFFF0000"/>
        <rFont val="Arial"/>
        <family val="2"/>
      </rPr>
      <t>(and light buses)</t>
    </r>
    <phoneticPr fontId="26" type="noConversion"/>
  </si>
  <si>
    <t>No data</t>
    <phoneticPr fontId="26" type="noConversion"/>
  </si>
  <si>
    <t>Note:</t>
    <phoneticPr fontId="26" type="noConversion"/>
  </si>
  <si>
    <t>N.A.  - Data not available</t>
    <phoneticPr fontId="26" type="noConversion"/>
  </si>
  <si>
    <t xml:space="preserve">Textile &amp; Wearing Apparel </t>
    <phoneticPr fontId="28" type="noConversion"/>
  </si>
  <si>
    <t>Non- manufacturing</t>
    <phoneticPr fontId="28" type="noConversion"/>
  </si>
  <si>
    <t>Food &amp; Beverage</t>
    <phoneticPr fontId="28" type="noConversion"/>
  </si>
  <si>
    <t>Metal &amp; Machinery</t>
    <phoneticPr fontId="28" type="noConversion"/>
  </si>
  <si>
    <t>Other Industries</t>
    <phoneticPr fontId="28" type="noConversion"/>
  </si>
  <si>
    <t>This segment includes the following items</t>
    <phoneticPr fontId="26" type="noConversion"/>
  </si>
  <si>
    <t>13 - 15: Manufacture of textiles, wearing apparel except leather and related products</t>
    <phoneticPr fontId="26" type="noConversion"/>
  </si>
  <si>
    <t>05 - 09: Mining and quarrying</t>
    <phoneticPr fontId="26" type="noConversion"/>
  </si>
  <si>
    <t>41 - 43: Construction</t>
    <phoneticPr fontId="26" type="noConversion"/>
  </si>
  <si>
    <t>10 - 12: Manufacture of food products, beverages, tobacco products</t>
    <phoneticPr fontId="26" type="noConversion"/>
  </si>
  <si>
    <t>24: Manufacture of basic metals</t>
    <phoneticPr fontId="26" type="noConversion"/>
  </si>
  <si>
    <t>25 - 28: Manufacture of fabricated metal products, machinery and equipment</t>
    <phoneticPr fontId="26" type="noConversion"/>
  </si>
  <si>
    <t>29 - 30: Manufacture of motor vehicles, trailers, other transport equipment</t>
    <phoneticPr fontId="26" type="noConversion"/>
  </si>
  <si>
    <t>16: Manufacture of wood and of products of wood and cork, except furniture; manufacture of articles of straw and plaiting materials</t>
    <phoneticPr fontId="26" type="noConversion"/>
  </si>
  <si>
    <t>17-18: Manufacture of paper and paper products</t>
    <phoneticPr fontId="26" type="noConversion"/>
  </si>
  <si>
    <t>19: Manufacture of coke and refined petroleum products</t>
    <phoneticPr fontId="26" type="noConversion"/>
  </si>
  <si>
    <t>20 - 21: Manufacture of chemicals and chemical products &amp; basic pharmaceutical products and pharmaceutical preparations</t>
    <phoneticPr fontId="26" type="noConversion"/>
  </si>
  <si>
    <t>22-23: Manufacture of other non-metallic mineral products/Manufacture of rubber and plastics products</t>
    <phoneticPr fontId="26" type="noConversion"/>
  </si>
  <si>
    <t>31-32 Other Manufacturing Not Elsewhere Specified</t>
    <phoneticPr fontId="26" type="noConversion"/>
  </si>
  <si>
    <t>10 - 32: Manufacturing</t>
    <phoneticPr fontId="26" type="noConversion"/>
  </si>
  <si>
    <t>*leather and related products</t>
    <phoneticPr fontId="26" type="noConversion"/>
  </si>
  <si>
    <t>Natural Gas is not consumed by end-users in HKG, Town Gas is used instead</t>
    <phoneticPr fontId="28" type="noConversion"/>
  </si>
  <si>
    <t>Note: Natural Gas is not consumed by end-users in HKG, Town Gas is used instead</t>
    <phoneticPr fontId="26" type="noConversion"/>
  </si>
  <si>
    <t>Medium Goods Vehicles (new added)</t>
    <phoneticPr fontId="26" type="noConversion"/>
  </si>
  <si>
    <t>Permanent living quarters</t>
    <phoneticPr fontId="26" type="noConversion"/>
  </si>
  <si>
    <r>
      <rPr>
        <sz val="11"/>
        <color rgb="FFFF0000"/>
        <rFont val="新細明體"/>
        <family val="1"/>
        <charset val="136"/>
        <scheme val="minor"/>
      </rPr>
      <t>(Permanent Living Quarters)</t>
    </r>
    <r>
      <rPr>
        <sz val="11"/>
        <color theme="1"/>
        <rFont val="新細明體"/>
        <family val="2"/>
        <scheme val="minor"/>
      </rPr>
      <t xml:space="preserve"> Total Dwellings</t>
    </r>
    <phoneticPr fontId="26" type="noConversion"/>
  </si>
  <si>
    <r>
      <rPr>
        <sz val="11"/>
        <color rgb="FFFF0000"/>
        <rFont val="新細明體"/>
        <family val="1"/>
        <charset val="136"/>
        <scheme val="minor"/>
      </rPr>
      <t>(Occupied Quarters)</t>
    </r>
    <r>
      <rPr>
        <sz val="11"/>
        <color theme="1"/>
        <rFont val="新細明體"/>
        <family val="2"/>
        <scheme val="minor"/>
      </rPr>
      <t xml:space="preserve"> Occupied Dwellings</t>
    </r>
    <phoneticPr fontId="26" type="noConversion"/>
  </si>
  <si>
    <t>1990-2016</t>
    <phoneticPr fontId="26" type="noConversion"/>
  </si>
  <si>
    <t>SO Pak Yee, Peony</t>
  </si>
  <si>
    <t>peonyso@emsd.gov.hk</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</si>
</sst>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76" formatCode="_-* #,##0.00_-;\-* #,##0.00_-;_-* &quot;-&quot;??_-;_-@_-"/>
    <numFmt numFmtId="177" formatCode="[$-3409]mmmm\ dd\,\ yyyy;@"/>
    <numFmt numFmtId="178" formatCode="#,###,##0.00;\-#,###,##0.00;0"/>
    <numFmt numFmtId="179" formatCode="#,##0.0"/>
    <numFmt numFmtId="180" formatCode="#,##0.00_ ;\-#,##0.00\ "/>
    <numFmt numFmtId="181" formatCode="0.0"/>
    <numFmt numFmtId="182" formatCode="0.0_ "/>
    <numFmt numFmtId="183" formatCode="0.0_);[Red]\(0.0\)"/>
    <numFmt numFmtId="184" formatCode="0.0%"/>
    <numFmt numFmtId="185" formatCode="_-* #,##0_-;\-* #,##0_-;_-* &quot;-&quot;??_-;_-@_-"/>
  </numFmts>
  <fonts count="49">
    <font>
      <sz val="11"/>
      <color theme="1"/>
      <name val="新細明體"/>
      <family val="2"/>
      <scheme val="minor"/>
    </font>
    <font>
      <sz val="11"/>
      <color theme="1"/>
      <name val="新細明體"/>
      <family val="2"/>
      <scheme val="minor"/>
    </font>
    <font>
      <sz val="11"/>
      <name val="ＭＳ Ｐゴシック"/>
      <family val="3"/>
      <charset val="128"/>
    </font>
    <font>
      <b/>
      <sz val="20"/>
      <name val="Times New Roman"/>
      <family val="1"/>
    </font>
    <font>
      <sz val="11"/>
      <name val="Times New Roman"/>
      <family val="1"/>
    </font>
    <font>
      <b/>
      <sz val="12"/>
      <color indexed="8"/>
      <name val="Times New Roman"/>
      <family val="1"/>
    </font>
    <font>
      <b/>
      <sz val="12"/>
      <name val="Times New Roman"/>
      <family val="1"/>
    </font>
    <font>
      <u/>
      <sz val="11"/>
      <color indexed="12"/>
      <name val="ＭＳ Ｐゴシック"/>
      <family val="3"/>
      <charset val="128"/>
    </font>
    <font>
      <b/>
      <u/>
      <sz val="11"/>
      <name val="Times New Roman"/>
      <family val="1"/>
    </font>
    <font>
      <b/>
      <sz val="10"/>
      <name val="Times New Roman"/>
      <family val="1"/>
    </font>
    <font>
      <sz val="10"/>
      <name val="Arial"/>
      <family val="2"/>
    </font>
    <font>
      <sz val="10"/>
      <color indexed="9"/>
      <name val="Arial"/>
      <family val="2"/>
    </font>
    <font>
      <b/>
      <sz val="10"/>
      <color indexed="9"/>
      <name val="Arial"/>
      <family val="2"/>
    </font>
    <font>
      <u/>
      <sz val="7"/>
      <color indexed="12"/>
      <name val="MS Serif"/>
      <family val="1"/>
    </font>
    <font>
      <b/>
      <sz val="10"/>
      <name val="Arial"/>
      <family val="2"/>
    </font>
    <font>
      <sz val="10"/>
      <color indexed="8"/>
      <name val="Arial"/>
      <family val="2"/>
    </font>
    <font>
      <sz val="8"/>
      <color indexed="8"/>
      <name val="Arial"/>
      <family val="2"/>
    </font>
    <font>
      <sz val="10"/>
      <color indexed="10"/>
      <name val="Arial"/>
      <family val="2"/>
    </font>
    <font>
      <sz val="8"/>
      <color indexed="10"/>
      <name val="Arial"/>
      <family val="2"/>
    </font>
    <font>
      <vertAlign val="superscript"/>
      <sz val="10"/>
      <name val="Arial"/>
      <family val="2"/>
    </font>
    <font>
      <i/>
      <sz val="8"/>
      <color indexed="8"/>
      <name val="Arial"/>
      <family val="2"/>
    </font>
    <font>
      <sz val="8"/>
      <name val="Arial"/>
      <family val="2"/>
    </font>
    <font>
      <sz val="8"/>
      <color indexed="9"/>
      <name val="Arial"/>
      <family val="2"/>
    </font>
    <font>
      <i/>
      <sz val="8"/>
      <color indexed="9"/>
      <name val="Arial"/>
      <family val="2"/>
    </font>
    <font>
      <b/>
      <sz val="10"/>
      <color indexed="8"/>
      <name val="Arial"/>
      <family val="2"/>
    </font>
    <font>
      <sz val="8"/>
      <color indexed="81"/>
      <name val="Tahoma"/>
      <family val="2"/>
    </font>
    <font>
      <sz val="9"/>
      <name val="新細明體"/>
      <family val="3"/>
      <charset val="136"/>
      <scheme val="minor"/>
    </font>
    <font>
      <sz val="11"/>
      <color theme="1"/>
      <name val="新細明體"/>
      <family val="1"/>
      <charset val="136"/>
      <scheme val="minor"/>
    </font>
    <font>
      <sz val="9"/>
      <name val="新細明體"/>
      <family val="2"/>
      <charset val="136"/>
      <scheme val="minor"/>
    </font>
    <font>
      <i/>
      <sz val="10"/>
      <name val="Arial"/>
      <family val="2"/>
    </font>
    <font>
      <sz val="10"/>
      <color theme="0" tint="-0.249977111117893"/>
      <name val="Arial"/>
      <family val="2"/>
    </font>
    <font>
      <b/>
      <i/>
      <sz val="10"/>
      <name val="Arial"/>
      <family val="2"/>
    </font>
    <font>
      <u/>
      <sz val="11"/>
      <color indexed="12"/>
      <name val="MS Serif"/>
      <family val="1"/>
    </font>
    <font>
      <sz val="11"/>
      <name val="ＭＳ Ｐゴシック"/>
      <family val="2"/>
      <charset val="128"/>
    </font>
    <font>
      <b/>
      <sz val="16"/>
      <name val="Times New Roman"/>
      <family val="1"/>
    </font>
    <font>
      <sz val="6"/>
      <name val="ＭＳ Ｐゴシック"/>
      <family val="2"/>
      <charset val="128"/>
    </font>
    <font>
      <sz val="11"/>
      <color rgb="FFFFFF00"/>
      <name val="Times New Roman"/>
      <family val="1"/>
    </font>
    <font>
      <sz val="10"/>
      <color rgb="FFFFFF00"/>
      <name val="Arial"/>
      <family val="2"/>
    </font>
    <font>
      <b/>
      <sz val="11"/>
      <color theme="1"/>
      <name val="新細明體"/>
      <family val="2"/>
      <scheme val="minor"/>
    </font>
    <font>
      <b/>
      <sz val="8"/>
      <color indexed="8"/>
      <name val="Arial"/>
      <family val="2"/>
    </font>
    <font>
      <sz val="10"/>
      <color indexed="12"/>
      <name val="Arial"/>
      <family val="2"/>
    </font>
    <font>
      <b/>
      <sz val="10"/>
      <color indexed="12"/>
      <name val="Arial"/>
      <family val="2"/>
    </font>
    <font>
      <sz val="11"/>
      <name val="新細明體"/>
      <family val="2"/>
      <scheme val="minor"/>
    </font>
    <font>
      <b/>
      <sz val="8"/>
      <name val="Arial"/>
      <family val="2"/>
    </font>
    <font>
      <vertAlign val="superscript"/>
      <sz val="10"/>
      <color indexed="8"/>
      <name val="Arial"/>
      <family val="2"/>
    </font>
    <font>
      <sz val="10"/>
      <color rgb="FFFF0000"/>
      <name val="Arial"/>
      <family val="2"/>
    </font>
    <font>
      <sz val="10"/>
      <color theme="1"/>
      <name val="Arial"/>
      <family val="2"/>
    </font>
    <font>
      <sz val="8"/>
      <color rgb="FFFFFF00"/>
      <name val="Arial"/>
      <family val="2"/>
    </font>
    <font>
      <sz val="11"/>
      <color rgb="FFFF0000"/>
      <name val="新細明體"/>
      <family val="1"/>
      <charset val="136"/>
      <scheme val="minor"/>
    </font>
  </fonts>
  <fills count="18">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theme="0"/>
        <bgColor indexed="64"/>
      </patternFill>
    </fill>
    <fill>
      <patternFill patternType="solid">
        <fgColor indexed="10"/>
        <bgColor indexed="64"/>
      </patternFill>
    </fill>
    <fill>
      <patternFill patternType="solid">
        <fgColor rgb="FF0070C0"/>
        <bgColor indexed="64"/>
      </patternFill>
    </fill>
    <fill>
      <patternFill patternType="solid">
        <fgColor theme="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7030A0"/>
        <bgColor indexed="64"/>
      </patternFill>
    </fill>
    <fill>
      <patternFill patternType="solid">
        <fgColor rgb="FF00FFFF"/>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9">
    <xf numFmtId="0" fontId="0" fillId="0" borderId="0"/>
    <xf numFmtId="176" fontId="1" fillId="0" borderId="0" applyFont="0" applyFill="0" applyBorder="0" applyAlignment="0" applyProtection="0"/>
    <xf numFmtId="0" fontId="2" fillId="0" borderId="0"/>
    <xf numFmtId="0" fontId="7"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lignment vertical="center"/>
    </xf>
    <xf numFmtId="0" fontId="33" fillId="0" borderId="0"/>
    <xf numFmtId="9" fontId="1" fillId="0" borderId="0" applyFont="0" applyFill="0" applyBorder="0" applyAlignment="0" applyProtection="0"/>
    <xf numFmtId="0" fontId="1" fillId="0" borderId="0"/>
  </cellStyleXfs>
  <cellXfs count="233">
    <xf numFmtId="0" fontId="0" fillId="0" borderId="0" xfId="0"/>
    <xf numFmtId="0" fontId="3" fillId="2" borderId="0" xfId="2" applyFont="1" applyFill="1" applyAlignment="1" applyProtection="1">
      <alignment horizontal="left"/>
    </xf>
    <xf numFmtId="0" fontId="4" fillId="2" borderId="0" xfId="2" applyFont="1" applyFill="1" applyProtection="1"/>
    <xf numFmtId="0" fontId="4" fillId="0" borderId="0" xfId="2" applyFont="1" applyProtection="1">
      <protection locked="0"/>
    </xf>
    <xf numFmtId="0" fontId="5" fillId="2" borderId="0" xfId="2" applyFont="1" applyFill="1" applyProtection="1"/>
    <xf numFmtId="0" fontId="6" fillId="0" borderId="1" xfId="2" quotePrefix="1" applyFont="1" applyFill="1" applyBorder="1" applyAlignment="1" applyProtection="1">
      <alignment horizontal="right"/>
    </xf>
    <xf numFmtId="0" fontId="4" fillId="0" borderId="1" xfId="2" applyFont="1" applyFill="1" applyBorder="1" applyProtection="1">
      <protection locked="0"/>
    </xf>
    <xf numFmtId="0" fontId="6" fillId="0" borderId="1" xfId="2" applyFont="1" applyFill="1" applyBorder="1" applyAlignment="1" applyProtection="1">
      <alignment horizontal="right"/>
    </xf>
    <xf numFmtId="0" fontId="4" fillId="0" borderId="1" xfId="2" applyFont="1" applyFill="1" applyBorder="1" applyAlignment="1" applyProtection="1">
      <alignment horizontal="left"/>
      <protection locked="0"/>
    </xf>
    <xf numFmtId="177" fontId="4" fillId="0" borderId="1" xfId="2" applyNumberFormat="1" applyFont="1" applyFill="1" applyBorder="1" applyProtection="1">
      <protection locked="0"/>
    </xf>
    <xf numFmtId="0" fontId="9" fillId="2" borderId="0" xfId="2" applyFont="1" applyFill="1" applyProtection="1"/>
    <xf numFmtId="0" fontId="10" fillId="3" borderId="0" xfId="0" applyFont="1" applyFill="1" applyAlignment="1">
      <alignment horizontal="center" vertical="center"/>
    </xf>
    <xf numFmtId="0" fontId="10" fillId="3" borderId="0" xfId="0" applyFont="1" applyFill="1" applyAlignment="1">
      <alignment vertical="center"/>
    </xf>
    <xf numFmtId="0" fontId="10" fillId="0" borderId="0" xfId="0" applyFont="1" applyFill="1" applyAlignment="1">
      <alignment vertical="center"/>
    </xf>
    <xf numFmtId="0" fontId="10" fillId="3" borderId="0" xfId="0" applyFont="1" applyFill="1" applyAlignment="1">
      <alignment horizontal="right" vertical="center"/>
    </xf>
    <xf numFmtId="0" fontId="10" fillId="4" borderId="0" xfId="0" applyFont="1" applyFill="1" applyAlignment="1" applyProtection="1">
      <alignment horizontal="center" vertical="center"/>
      <protection locked="0"/>
    </xf>
    <xf numFmtId="0" fontId="10" fillId="2" borderId="0" xfId="0" applyFont="1" applyFill="1" applyAlignment="1">
      <alignment horizontal="center" vertical="center"/>
    </xf>
    <xf numFmtId="0" fontId="10" fillId="2" borderId="0" xfId="0" applyFont="1" applyFill="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0" fillId="0" borderId="0" xfId="0" applyFont="1" applyFill="1" applyAlignment="1" applyProtection="1">
      <alignment vertical="center"/>
      <protection locked="0"/>
    </xf>
    <xf numFmtId="0" fontId="11" fillId="2" borderId="0" xfId="0" applyFont="1" applyFill="1" applyAlignment="1">
      <alignment vertical="center"/>
    </xf>
    <xf numFmtId="0" fontId="10" fillId="2" borderId="0" xfId="0" applyFont="1" applyFill="1" applyAlignment="1" applyProtection="1">
      <alignment horizontal="center" vertical="center"/>
      <protection locked="0"/>
    </xf>
    <xf numFmtId="0" fontId="10" fillId="2" borderId="0" xfId="0" applyFont="1" applyFill="1" applyAlignment="1" applyProtection="1">
      <alignment vertical="center"/>
      <protection locked="0"/>
    </xf>
    <xf numFmtId="0" fontId="11" fillId="2" borderId="0" xfId="0" applyFont="1" applyFill="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0" fillId="0" borderId="0" xfId="0" applyAlignment="1">
      <alignment vertical="center"/>
    </xf>
    <xf numFmtId="49" fontId="15" fillId="0" borderId="0" xfId="0" applyNumberFormat="1" applyFont="1" applyFill="1" applyBorder="1" applyAlignment="1">
      <alignment horizontal="center"/>
    </xf>
    <xf numFmtId="0" fontId="15" fillId="0" borderId="0" xfId="4" applyFont="1" applyFill="1" applyBorder="1" applyAlignment="1" applyProtection="1">
      <alignment horizontal="left"/>
    </xf>
    <xf numFmtId="0" fontId="10" fillId="0" borderId="0" xfId="0" applyFont="1"/>
    <xf numFmtId="0" fontId="15" fillId="0" borderId="0" xfId="0" applyFont="1" applyFill="1" applyBorder="1" applyAlignment="1">
      <alignment horizontal="center"/>
    </xf>
    <xf numFmtId="0" fontId="16" fillId="0" borderId="0" xfId="0" applyFont="1" applyFill="1" applyBorder="1" applyAlignment="1">
      <alignment horizontal="right"/>
    </xf>
    <xf numFmtId="49" fontId="12" fillId="5" borderId="0" xfId="0" applyNumberFormat="1" applyFont="1" applyFill="1" applyAlignment="1"/>
    <xf numFmtId="49" fontId="11" fillId="0" borderId="0" xfId="0" applyNumberFormat="1" applyFont="1" applyFill="1"/>
    <xf numFmtId="49" fontId="10" fillId="0" borderId="0" xfId="0" applyNumberFormat="1" applyFont="1" applyFill="1" applyAlignment="1"/>
    <xf numFmtId="49" fontId="10" fillId="0" borderId="0" xfId="0" applyNumberFormat="1" applyFont="1" applyFill="1" applyAlignment="1">
      <alignment horizontal="center" vertical="center"/>
    </xf>
    <xf numFmtId="178" fontId="16" fillId="0" borderId="0" xfId="0" applyNumberFormat="1" applyFont="1" applyFill="1" applyAlignment="1" applyProtection="1">
      <alignment horizontal="right"/>
      <protection locked="0"/>
    </xf>
    <xf numFmtId="49" fontId="10" fillId="0" borderId="0" xfId="0" applyNumberFormat="1" applyFont="1" applyFill="1" applyAlignment="1" applyProtection="1">
      <alignment horizontal="left"/>
      <protection locked="0"/>
    </xf>
    <xf numFmtId="10" fontId="21" fillId="0" borderId="0" xfId="1" applyNumberFormat="1" applyFont="1" applyAlignment="1" applyProtection="1">
      <alignment horizontal="right"/>
      <protection locked="0"/>
    </xf>
    <xf numFmtId="178" fontId="21" fillId="0" borderId="0" xfId="0" applyNumberFormat="1" applyFont="1" applyFill="1" applyAlignment="1">
      <alignment horizontal="right"/>
    </xf>
    <xf numFmtId="178" fontId="21" fillId="0" borderId="0" xfId="0" applyNumberFormat="1" applyFont="1" applyAlignment="1">
      <alignment horizontal="right"/>
    </xf>
    <xf numFmtId="0" fontId="10" fillId="0" borderId="0" xfId="4" quotePrefix="1" applyFont="1" applyAlignment="1" applyProtection="1">
      <alignment horizontal="left"/>
      <protection locked="0"/>
    </xf>
    <xf numFmtId="0" fontId="0" fillId="0" borderId="0" xfId="0" applyAlignment="1" applyProtection="1">
      <alignment horizontal="left"/>
      <protection locked="0"/>
    </xf>
    <xf numFmtId="49" fontId="15" fillId="0" borderId="0" xfId="0" applyNumberFormat="1" applyFont="1" applyFill="1" applyAlignment="1"/>
    <xf numFmtId="49" fontId="15" fillId="0" borderId="0" xfId="0" applyNumberFormat="1" applyFont="1" applyFill="1" applyAlignment="1">
      <alignment horizontal="center" vertical="center"/>
    </xf>
    <xf numFmtId="49" fontId="11" fillId="0" borderId="0" xfId="0" applyNumberFormat="1" applyFont="1" applyFill="1" applyBorder="1" applyAlignment="1">
      <alignment horizontal="center"/>
    </xf>
    <xf numFmtId="0" fontId="15" fillId="0" borderId="0" xfId="0" applyFont="1" applyFill="1" applyBorder="1" applyAlignment="1">
      <alignment horizontal="center" vertical="center"/>
    </xf>
    <xf numFmtId="49" fontId="12" fillId="5" borderId="0" xfId="0" applyNumberFormat="1" applyFont="1" applyFill="1" applyBorder="1" applyAlignment="1">
      <alignment horizontal="left"/>
    </xf>
    <xf numFmtId="0" fontId="15" fillId="0" borderId="0" xfId="4" applyFont="1" applyFill="1" applyBorder="1" applyAlignment="1" applyProtection="1">
      <alignment horizontal="left"/>
      <protection locked="0"/>
    </xf>
    <xf numFmtId="0" fontId="21" fillId="0" borderId="0" xfId="0" applyFont="1" applyAlignment="1">
      <alignment horizontal="right"/>
    </xf>
    <xf numFmtId="49" fontId="12" fillId="6" borderId="0" xfId="0" applyNumberFormat="1" applyFont="1" applyFill="1" applyAlignment="1">
      <alignment horizontal="center"/>
    </xf>
    <xf numFmtId="0" fontId="12" fillId="6" borderId="0" xfId="4" applyFont="1" applyFill="1" applyBorder="1" applyAlignment="1" applyProtection="1">
      <alignment horizontal="right" vertical="center"/>
    </xf>
    <xf numFmtId="49" fontId="12" fillId="6" borderId="0" xfId="0" applyNumberFormat="1" applyFont="1" applyFill="1" applyAlignment="1"/>
    <xf numFmtId="0" fontId="10" fillId="6" borderId="0" xfId="0" applyFont="1" applyFill="1"/>
    <xf numFmtId="49" fontId="17" fillId="6" borderId="0" xfId="0" applyNumberFormat="1" applyFont="1" applyFill="1" applyAlignment="1">
      <alignment horizontal="center"/>
    </xf>
    <xf numFmtId="0" fontId="18" fillId="6" borderId="0" xfId="0" applyFont="1" applyFill="1" applyAlignment="1">
      <alignment horizontal="right"/>
    </xf>
    <xf numFmtId="49" fontId="12" fillId="6" borderId="0" xfId="0" applyNumberFormat="1" applyFont="1" applyFill="1" applyBorder="1" applyAlignment="1">
      <alignment horizontal="center"/>
    </xf>
    <xf numFmtId="49" fontId="12" fillId="6" borderId="0" xfId="0" applyNumberFormat="1" applyFont="1" applyFill="1" applyBorder="1" applyAlignment="1">
      <alignment horizontal="left"/>
    </xf>
    <xf numFmtId="0" fontId="11" fillId="6" borderId="0" xfId="0" applyFont="1" applyFill="1" applyBorder="1" applyAlignment="1">
      <alignment horizontal="center"/>
    </xf>
    <xf numFmtId="0" fontId="22" fillId="6" borderId="0" xfId="0" applyFont="1" applyFill="1" applyBorder="1" applyAlignment="1">
      <alignment horizontal="right"/>
    </xf>
    <xf numFmtId="178" fontId="22" fillId="6" borderId="0" xfId="0" applyNumberFormat="1" applyFont="1" applyFill="1" applyBorder="1" applyAlignment="1">
      <alignment horizontal="right"/>
    </xf>
    <xf numFmtId="178" fontId="23" fillId="6" borderId="0" xfId="0" applyNumberFormat="1" applyFont="1" applyFill="1" applyBorder="1" applyAlignment="1">
      <alignment horizontal="right"/>
    </xf>
    <xf numFmtId="179" fontId="10" fillId="2" borderId="0" xfId="0" applyNumberFormat="1" applyFont="1" applyFill="1" applyAlignment="1">
      <alignment vertical="center"/>
    </xf>
    <xf numFmtId="179" fontId="10" fillId="0" borderId="0" xfId="0" applyNumberFormat="1" applyFont="1" applyAlignment="1" applyProtection="1">
      <alignment vertical="center"/>
      <protection locked="0"/>
    </xf>
    <xf numFmtId="179" fontId="10" fillId="2" borderId="0" xfId="0" applyNumberFormat="1" applyFont="1" applyFill="1" applyAlignment="1" applyProtection="1">
      <alignment vertical="center"/>
      <protection locked="0"/>
    </xf>
    <xf numFmtId="179" fontId="10" fillId="0" borderId="0" xfId="0" applyNumberFormat="1" applyFont="1" applyAlignment="1">
      <alignment vertical="center"/>
    </xf>
    <xf numFmtId="180" fontId="16" fillId="0" borderId="0" xfId="1" applyNumberFormat="1" applyFont="1" applyFill="1" applyBorder="1" applyAlignment="1" applyProtection="1">
      <alignment horizontal="right"/>
      <protection locked="0"/>
    </xf>
    <xf numFmtId="180" fontId="16" fillId="0" borderId="0" xfId="1" applyNumberFormat="1" applyFont="1" applyFill="1" applyBorder="1" applyAlignment="1">
      <alignment horizontal="right"/>
    </xf>
    <xf numFmtId="0" fontId="0" fillId="0" borderId="0" xfId="0" applyAlignment="1">
      <alignment horizontal="left" indent="2"/>
    </xf>
    <xf numFmtId="0" fontId="0" fillId="0" borderId="0" xfId="0" applyAlignment="1">
      <alignment horizontal="left"/>
    </xf>
    <xf numFmtId="181" fontId="21" fillId="0" borderId="0" xfId="0" applyNumberFormat="1" applyFont="1" applyAlignment="1">
      <alignment horizontal="right"/>
    </xf>
    <xf numFmtId="178" fontId="16" fillId="7" borderId="0" xfId="0" applyNumberFormat="1" applyFont="1" applyFill="1" applyAlignment="1" applyProtection="1">
      <alignment horizontal="right"/>
      <protection locked="0"/>
    </xf>
    <xf numFmtId="178" fontId="20" fillId="7" borderId="0" xfId="0" applyNumberFormat="1" applyFont="1" applyFill="1" applyAlignment="1" applyProtection="1">
      <alignment horizontal="right"/>
      <protection locked="0"/>
    </xf>
    <xf numFmtId="178" fontId="21" fillId="7" borderId="0" xfId="1" applyNumberFormat="1" applyFont="1" applyFill="1" applyAlignment="1" applyProtection="1">
      <alignment horizontal="right"/>
      <protection locked="0"/>
    </xf>
    <xf numFmtId="178" fontId="16" fillId="7" borderId="0" xfId="0" applyNumberFormat="1" applyFont="1" applyFill="1" applyAlignment="1">
      <alignment horizontal="right"/>
    </xf>
    <xf numFmtId="178" fontId="21" fillId="7" borderId="0" xfId="0" applyNumberFormat="1" applyFont="1" applyFill="1" applyAlignment="1">
      <alignment horizontal="right"/>
    </xf>
    <xf numFmtId="178" fontId="0" fillId="0" borderId="0" xfId="0" applyNumberFormat="1"/>
    <xf numFmtId="178" fontId="16" fillId="8" borderId="0" xfId="0" applyNumberFormat="1" applyFont="1" applyFill="1" applyAlignment="1" applyProtection="1">
      <alignment horizontal="right"/>
      <protection locked="0"/>
    </xf>
    <xf numFmtId="181" fontId="21" fillId="8" borderId="0" xfId="0" applyNumberFormat="1" applyFont="1" applyFill="1" applyAlignment="1">
      <alignment horizontal="right"/>
    </xf>
    <xf numFmtId="49" fontId="10" fillId="8" borderId="0" xfId="0" applyNumberFormat="1" applyFont="1" applyFill="1" applyAlignment="1" applyProtection="1">
      <alignment horizontal="left"/>
      <protection locked="0"/>
    </xf>
    <xf numFmtId="49" fontId="10" fillId="0" borderId="0" xfId="0" applyNumberFormat="1" applyFont="1" applyFill="1" applyAlignment="1">
      <alignment horizontal="left" indent="2"/>
    </xf>
    <xf numFmtId="2" fontId="21" fillId="0" borderId="0" xfId="1" applyNumberFormat="1" applyFont="1" applyAlignment="1" applyProtection="1">
      <alignment horizontal="right"/>
      <protection locked="0"/>
    </xf>
    <xf numFmtId="0" fontId="10" fillId="3" borderId="0" xfId="0" applyFont="1" applyFill="1" applyAlignment="1">
      <alignment horizontal="center" vertical="center"/>
    </xf>
    <xf numFmtId="0" fontId="10" fillId="9" borderId="0" xfId="0" applyFont="1" applyFill="1" applyAlignment="1">
      <alignment vertical="center"/>
    </xf>
    <xf numFmtId="0" fontId="29" fillId="9" borderId="0" xfId="0" applyFont="1" applyFill="1" applyAlignment="1">
      <alignment vertical="center"/>
    </xf>
    <xf numFmtId="0" fontId="30" fillId="2" borderId="0" xfId="0" applyFont="1" applyFill="1" applyAlignment="1">
      <alignment vertical="center"/>
    </xf>
    <xf numFmtId="0" fontId="10" fillId="10" borderId="0" xfId="0" applyFont="1" applyFill="1" applyAlignment="1">
      <alignment horizontal="center" vertical="center"/>
    </xf>
    <xf numFmtId="0" fontId="30" fillId="0" borderId="0" xfId="0" applyFont="1" applyAlignment="1">
      <alignment vertical="center"/>
    </xf>
    <xf numFmtId="0" fontId="10" fillId="10" borderId="0" xfId="0" applyFont="1" applyFill="1" applyAlignment="1">
      <alignment vertical="center"/>
    </xf>
    <xf numFmtId="2" fontId="10" fillId="10" borderId="0" xfId="0" applyNumberFormat="1" applyFont="1" applyFill="1" applyAlignment="1">
      <alignment vertical="center"/>
    </xf>
    <xf numFmtId="2" fontId="31" fillId="10" borderId="0" xfId="0" applyNumberFormat="1" applyFont="1" applyFill="1" applyAlignment="1">
      <alignment vertical="center" wrapText="1"/>
    </xf>
    <xf numFmtId="2" fontId="10" fillId="10" borderId="0" xfId="0" applyNumberFormat="1" applyFont="1" applyFill="1" applyAlignment="1">
      <alignment vertical="center" wrapText="1"/>
    </xf>
    <xf numFmtId="43" fontId="10" fillId="0" borderId="0" xfId="0" applyNumberFormat="1" applyFont="1" applyAlignment="1">
      <alignment vertical="center"/>
    </xf>
    <xf numFmtId="183" fontId="10" fillId="2" borderId="0" xfId="0" applyNumberFormat="1" applyFont="1" applyFill="1" applyAlignment="1" applyProtection="1">
      <alignment vertical="center"/>
      <protection locked="0"/>
    </xf>
    <xf numFmtId="183" fontId="11" fillId="2" borderId="0" xfId="0" applyNumberFormat="1" applyFont="1" applyFill="1" applyAlignment="1">
      <alignment vertical="center"/>
    </xf>
    <xf numFmtId="183" fontId="10" fillId="0" borderId="0" xfId="0" applyNumberFormat="1" applyFont="1" applyAlignment="1">
      <alignment vertical="center"/>
    </xf>
    <xf numFmtId="49" fontId="10" fillId="11" borderId="0" xfId="0" applyNumberFormat="1" applyFont="1" applyFill="1" applyAlignment="1"/>
    <xf numFmtId="0" fontId="4" fillId="0" borderId="1" xfId="0" applyFont="1" applyFill="1" applyBorder="1" applyProtection="1">
      <protection locked="0"/>
    </xf>
    <xf numFmtId="0" fontId="32" fillId="0" borderId="1" xfId="4" applyFont="1" applyFill="1" applyBorder="1" applyAlignment="1" applyProtection="1">
      <protection locked="0"/>
    </xf>
    <xf numFmtId="0" fontId="34" fillId="0" borderId="0" xfId="6" applyFont="1" applyProtection="1">
      <protection locked="0"/>
    </xf>
    <xf numFmtId="0" fontId="4" fillId="0" borderId="0" xfId="6" applyFont="1" applyProtection="1">
      <protection locked="0"/>
    </xf>
    <xf numFmtId="0" fontId="13" fillId="0" borderId="0" xfId="4" applyAlignment="1" applyProtection="1"/>
    <xf numFmtId="0" fontId="36" fillId="12" borderId="0" xfId="6" applyFont="1" applyFill="1" applyProtection="1">
      <protection locked="0"/>
    </xf>
    <xf numFmtId="179" fontId="37" fillId="12" borderId="0" xfId="0" applyNumberFormat="1" applyFont="1" applyFill="1" applyAlignment="1" applyProtection="1">
      <alignment vertical="center"/>
      <protection locked="0"/>
    </xf>
    <xf numFmtId="181" fontId="37" fillId="12" borderId="0" xfId="0" applyNumberFormat="1" applyFont="1" applyFill="1" applyAlignment="1" applyProtection="1">
      <alignment vertical="center"/>
      <protection locked="0"/>
    </xf>
    <xf numFmtId="182" fontId="37" fillId="12" borderId="0" xfId="0" applyNumberFormat="1" applyFont="1" applyFill="1" applyAlignment="1">
      <alignment vertical="center"/>
    </xf>
    <xf numFmtId="182" fontId="37" fillId="12" borderId="0" xfId="0" applyNumberFormat="1" applyFont="1" applyFill="1" applyAlignment="1" applyProtection="1">
      <alignment vertical="center"/>
      <protection locked="0"/>
    </xf>
    <xf numFmtId="183" fontId="37" fillId="12" borderId="0" xfId="0" applyNumberFormat="1" applyFont="1" applyFill="1" applyAlignment="1" applyProtection="1">
      <alignment vertical="center"/>
      <protection locked="0"/>
    </xf>
    <xf numFmtId="49" fontId="37" fillId="12" borderId="0" xfId="0" applyNumberFormat="1" applyFont="1" applyFill="1" applyAlignment="1"/>
    <xf numFmtId="0" fontId="37" fillId="12" borderId="0" xfId="0" applyFont="1" applyFill="1" applyAlignment="1" applyProtection="1">
      <alignment vertical="center"/>
      <protection locked="0"/>
    </xf>
    <xf numFmtId="181" fontId="10" fillId="2" borderId="0" xfId="0" applyNumberFormat="1" applyFont="1" applyFill="1" applyAlignment="1">
      <alignment vertical="center"/>
    </xf>
    <xf numFmtId="181" fontId="10" fillId="2" borderId="0" xfId="0" applyNumberFormat="1" applyFont="1" applyFill="1" applyAlignment="1" applyProtection="1">
      <alignment vertical="center"/>
      <protection locked="0"/>
    </xf>
    <xf numFmtId="9" fontId="21" fillId="0" borderId="0" xfId="7" applyFont="1" applyAlignment="1" applyProtection="1">
      <alignment horizontal="right"/>
      <protection locked="0"/>
    </xf>
    <xf numFmtId="184" fontId="21" fillId="0" borderId="0" xfId="7" applyNumberFormat="1" applyFont="1" applyAlignment="1" applyProtection="1">
      <alignment horizontal="right"/>
      <protection locked="0"/>
    </xf>
    <xf numFmtId="0" fontId="10" fillId="3" borderId="0" xfId="0" applyFont="1" applyFill="1" applyAlignment="1">
      <alignment horizontal="center" vertical="center"/>
    </xf>
    <xf numFmtId="182" fontId="11" fillId="2" borderId="0" xfId="0" applyNumberFormat="1" applyFont="1" applyFill="1" applyAlignment="1">
      <alignment vertical="center"/>
    </xf>
    <xf numFmtId="0" fontId="14" fillId="3" borderId="0" xfId="0" applyFont="1" applyFill="1" applyAlignment="1">
      <alignment horizontal="left" vertical="center"/>
    </xf>
    <xf numFmtId="0" fontId="0" fillId="13" borderId="0" xfId="0" applyFill="1"/>
    <xf numFmtId="0" fontId="10" fillId="13" borderId="0" xfId="0" applyFont="1" applyFill="1" applyAlignment="1">
      <alignment horizontal="center" vertical="center"/>
    </xf>
    <xf numFmtId="0" fontId="10" fillId="13" borderId="0" xfId="0" applyFont="1" applyFill="1" applyAlignment="1">
      <alignment horizontal="left" vertical="center"/>
    </xf>
    <xf numFmtId="49" fontId="24" fillId="14" borderId="0" xfId="0" applyNumberFormat="1" applyFont="1" applyFill="1" applyAlignment="1"/>
    <xf numFmtId="0" fontId="0" fillId="14" borderId="0" xfId="0" applyFill="1"/>
    <xf numFmtId="0" fontId="14" fillId="14" borderId="0" xfId="0" applyFont="1" applyFill="1" applyBorder="1"/>
    <xf numFmtId="0" fontId="40" fillId="0" borderId="0" xfId="0" applyFont="1" applyFill="1"/>
    <xf numFmtId="0" fontId="15" fillId="0" borderId="0" xfId="0" applyFont="1" applyFill="1" applyBorder="1"/>
    <xf numFmtId="179" fontId="16" fillId="0" borderId="0" xfId="0" applyNumberFormat="1" applyFont="1" applyFill="1" applyAlignment="1">
      <alignment horizontal="right"/>
    </xf>
    <xf numFmtId="0" fontId="0" fillId="0" borderId="0" xfId="0" applyFill="1"/>
    <xf numFmtId="178" fontId="16" fillId="0" borderId="0" xfId="0" applyNumberFormat="1" applyFont="1" applyFill="1" applyAlignment="1">
      <alignment horizontal="right"/>
    </xf>
    <xf numFmtId="3" fontId="15" fillId="0" borderId="0" xfId="0" applyNumberFormat="1" applyFont="1" applyFill="1" applyBorder="1" applyAlignment="1" applyProtection="1">
      <alignment horizontal="left"/>
    </xf>
    <xf numFmtId="0" fontId="0" fillId="15" borderId="0" xfId="0" applyFill="1"/>
    <xf numFmtId="0" fontId="41" fillId="15" borderId="0" xfId="0" applyFont="1" applyFill="1"/>
    <xf numFmtId="49" fontId="24" fillId="15" borderId="0" xfId="0" applyNumberFormat="1" applyFont="1" applyFill="1" applyAlignment="1"/>
    <xf numFmtId="49" fontId="24" fillId="15" borderId="0" xfId="0" applyNumberFormat="1" applyFont="1" applyFill="1" applyAlignment="1">
      <alignment horizontal="center"/>
    </xf>
    <xf numFmtId="178" fontId="39" fillId="15" borderId="0" xfId="0" applyNumberFormat="1" applyFont="1" applyFill="1" applyAlignment="1">
      <alignment horizontal="right"/>
    </xf>
    <xf numFmtId="49" fontId="24" fillId="0" borderId="0" xfId="0" applyNumberFormat="1" applyFont="1" applyFill="1" applyAlignment="1"/>
    <xf numFmtId="0" fontId="10" fillId="0" borderId="0" xfId="0" applyFont="1" applyFill="1" applyBorder="1"/>
    <xf numFmtId="0" fontId="10" fillId="0" borderId="0" xfId="0" applyFont="1" applyFill="1" applyBorder="1" applyProtection="1">
      <protection locked="0"/>
    </xf>
    <xf numFmtId="179" fontId="21" fillId="0" borderId="0" xfId="0" applyNumberFormat="1" applyFont="1" applyFill="1" applyAlignment="1" applyProtection="1">
      <alignment horizontal="right"/>
      <protection locked="0"/>
    </xf>
    <xf numFmtId="3" fontId="10" fillId="0" borderId="0" xfId="0" applyNumberFormat="1" applyFont="1" applyFill="1" applyBorder="1" applyAlignment="1" applyProtection="1">
      <alignment horizontal="left"/>
    </xf>
    <xf numFmtId="3" fontId="10" fillId="0" borderId="0" xfId="0" applyNumberFormat="1" applyFont="1" applyFill="1" applyBorder="1" applyAlignment="1" applyProtection="1">
      <alignment horizontal="left"/>
      <protection locked="0"/>
    </xf>
    <xf numFmtId="0" fontId="40" fillId="15" borderId="0" xfId="0" applyFont="1" applyFill="1"/>
    <xf numFmtId="0" fontId="10" fillId="15" borderId="0" xfId="0" applyFont="1" applyFill="1" applyAlignment="1" applyProtection="1">
      <alignment vertical="center"/>
      <protection locked="0"/>
    </xf>
    <xf numFmtId="0" fontId="38" fillId="13" borderId="0" xfId="0" applyFont="1" applyFill="1"/>
    <xf numFmtId="49" fontId="14" fillId="14" borderId="0" xfId="0" applyNumberFormat="1" applyFont="1" applyFill="1" applyBorder="1" applyAlignment="1">
      <alignment horizontal="center"/>
    </xf>
    <xf numFmtId="179" fontId="10" fillId="3" borderId="0" xfId="0" applyNumberFormat="1" applyFont="1" applyFill="1" applyAlignment="1">
      <alignment horizontal="center" vertical="center"/>
    </xf>
    <xf numFmtId="0" fontId="0" fillId="0" borderId="0" xfId="0" applyFill="1" applyAlignment="1">
      <alignment horizontal="center"/>
    </xf>
    <xf numFmtId="49" fontId="12" fillId="0" borderId="0" xfId="0" applyNumberFormat="1" applyFont="1" applyFill="1" applyBorder="1" applyAlignment="1">
      <alignment horizontal="center"/>
    </xf>
    <xf numFmtId="179" fontId="21" fillId="0" borderId="0" xfId="0" applyNumberFormat="1" applyFont="1" applyFill="1" applyBorder="1" applyAlignment="1">
      <alignment horizontal="right"/>
    </xf>
    <xf numFmtId="0" fontId="12" fillId="0" borderId="0" xfId="0" applyFont="1" applyFill="1" applyBorder="1"/>
    <xf numFmtId="0" fontId="14" fillId="14" borderId="0" xfId="0" applyFont="1" applyFill="1" applyBorder="1" applyAlignment="1">
      <alignment horizontal="center" vertical="center"/>
    </xf>
    <xf numFmtId="179" fontId="21" fillId="14" borderId="0" xfId="0" applyNumberFormat="1" applyFont="1" applyFill="1" applyBorder="1" applyAlignment="1">
      <alignment horizontal="right"/>
    </xf>
    <xf numFmtId="179" fontId="16" fillId="0" borderId="0" xfId="0" applyNumberFormat="1" applyFont="1" applyFill="1" applyBorder="1" applyAlignment="1" applyProtection="1">
      <alignment horizontal="right"/>
      <protection locked="0"/>
    </xf>
    <xf numFmtId="3" fontId="15" fillId="0" borderId="0" xfId="0" applyNumberFormat="1" applyFont="1" applyFill="1" applyBorder="1" applyAlignment="1" applyProtection="1">
      <alignment horizontal="left"/>
      <protection locked="0"/>
    </xf>
    <xf numFmtId="0" fontId="0" fillId="14" borderId="0" xfId="0" applyFill="1" applyAlignment="1">
      <alignment horizontal="center"/>
    </xf>
    <xf numFmtId="0" fontId="42" fillId="0" borderId="0" xfId="0" applyFont="1" applyFill="1"/>
    <xf numFmtId="0" fontId="42" fillId="14" borderId="0" xfId="0" applyFont="1" applyFill="1"/>
    <xf numFmtId="49" fontId="11" fillId="0" borderId="0" xfId="0" applyNumberFormat="1" applyFont="1" applyFill="1" applyBorder="1" applyAlignment="1" applyProtection="1">
      <alignment horizontal="left"/>
      <protection locked="0"/>
    </xf>
    <xf numFmtId="0" fontId="10" fillId="0" borderId="0" xfId="0" applyFont="1" applyFill="1"/>
    <xf numFmtId="0" fontId="24" fillId="0" borderId="0" xfId="0" applyFont="1" applyFill="1" applyBorder="1" applyAlignment="1">
      <alignment horizontal="center" vertical="center" textRotation="90" wrapText="1"/>
    </xf>
    <xf numFmtId="179" fontId="39" fillId="14" borderId="0" xfId="0" applyNumberFormat="1" applyFont="1" applyFill="1" applyAlignment="1">
      <alignment horizontal="right"/>
    </xf>
    <xf numFmtId="49" fontId="12" fillId="16" borderId="0" xfId="0" applyNumberFormat="1" applyFont="1" applyFill="1" applyBorder="1" applyAlignment="1">
      <alignment horizontal="center"/>
    </xf>
    <xf numFmtId="49" fontId="14" fillId="16" borderId="0" xfId="0" applyNumberFormat="1" applyFont="1" applyFill="1" applyBorder="1" applyAlignment="1">
      <alignment horizontal="left"/>
    </xf>
    <xf numFmtId="0" fontId="10" fillId="16" borderId="0" xfId="0" applyFont="1" applyFill="1"/>
    <xf numFmtId="0" fontId="11" fillId="16" borderId="0" xfId="0" applyFont="1" applyFill="1" applyBorder="1" applyAlignment="1">
      <alignment horizontal="center"/>
    </xf>
    <xf numFmtId="178" fontId="22" fillId="16" borderId="0" xfId="0" applyNumberFormat="1" applyFont="1" applyFill="1" applyBorder="1" applyAlignment="1">
      <alignment horizontal="right"/>
    </xf>
    <xf numFmtId="178" fontId="23" fillId="16" borderId="0" xfId="0" applyNumberFormat="1" applyFont="1" applyFill="1" applyBorder="1" applyAlignment="1">
      <alignment horizontal="right"/>
    </xf>
    <xf numFmtId="49" fontId="14" fillId="0" borderId="0" xfId="0" applyNumberFormat="1" applyFont="1" applyFill="1" applyBorder="1" applyAlignment="1">
      <alignment horizontal="left"/>
    </xf>
    <xf numFmtId="0" fontId="11" fillId="0" borderId="0" xfId="0" applyFont="1" applyFill="1" applyBorder="1" applyAlignment="1">
      <alignment horizontal="center"/>
    </xf>
    <xf numFmtId="178" fontId="22" fillId="0" borderId="0" xfId="0" applyNumberFormat="1" applyFont="1" applyFill="1" applyBorder="1" applyAlignment="1">
      <alignment horizontal="right"/>
    </xf>
    <xf numFmtId="178" fontId="23" fillId="0" borderId="0" xfId="0" applyNumberFormat="1" applyFont="1" applyFill="1" applyBorder="1" applyAlignment="1">
      <alignment horizontal="right"/>
    </xf>
    <xf numFmtId="0" fontId="11" fillId="0" borderId="0" xfId="0" applyFont="1" applyFill="1"/>
    <xf numFmtId="49" fontId="15" fillId="0" borderId="0" xfId="0" applyNumberFormat="1" applyFont="1" applyFill="1" applyAlignment="1" applyProtection="1">
      <protection locked="0"/>
    </xf>
    <xf numFmtId="0" fontId="11" fillId="0" borderId="0" xfId="0" applyFont="1" applyFill="1" applyProtection="1">
      <protection locked="0"/>
    </xf>
    <xf numFmtId="0" fontId="12" fillId="0" borderId="0" xfId="0" applyFont="1" applyFill="1" applyProtection="1">
      <protection locked="0"/>
    </xf>
    <xf numFmtId="49" fontId="15" fillId="0" borderId="0" xfId="0" quotePrefix="1" applyNumberFormat="1" applyFont="1" applyFill="1" applyAlignment="1">
      <alignment horizontal="left" indent="2"/>
    </xf>
    <xf numFmtId="0" fontId="12" fillId="0" borderId="0" xfId="0" applyFont="1" applyFill="1"/>
    <xf numFmtId="0" fontId="14" fillId="0" borderId="0" xfId="0" applyFont="1" applyFill="1"/>
    <xf numFmtId="0" fontId="10" fillId="0" borderId="0" xfId="0" applyFont="1" applyFill="1" applyAlignment="1"/>
    <xf numFmtId="0" fontId="15" fillId="0" borderId="0" xfId="0" applyFont="1" applyFill="1" applyAlignment="1"/>
    <xf numFmtId="0" fontId="14" fillId="16" borderId="0" xfId="0" applyFont="1" applyFill="1"/>
    <xf numFmtId="49" fontId="14" fillId="16" borderId="0" xfId="0" applyNumberFormat="1" applyFont="1" applyFill="1" applyAlignment="1"/>
    <xf numFmtId="0" fontId="0" fillId="16" borderId="0" xfId="0" applyFill="1"/>
    <xf numFmtId="49" fontId="14" fillId="16" borderId="0" xfId="0" applyNumberFormat="1" applyFont="1" applyFill="1" applyAlignment="1">
      <alignment horizontal="center"/>
    </xf>
    <xf numFmtId="178" fontId="43" fillId="16" borderId="0" xfId="0" applyNumberFormat="1" applyFont="1" applyFill="1" applyAlignment="1">
      <alignment horizontal="right"/>
    </xf>
    <xf numFmtId="49" fontId="14" fillId="0" borderId="0" xfId="0" applyNumberFormat="1" applyFont="1" applyFill="1" applyAlignment="1"/>
    <xf numFmtId="49" fontId="10" fillId="16" borderId="0" xfId="0" applyNumberFormat="1" applyFont="1" applyFill="1" applyAlignment="1">
      <alignment vertical="center" wrapText="1"/>
    </xf>
    <xf numFmtId="178" fontId="16" fillId="16" borderId="0" xfId="0" applyNumberFormat="1" applyFont="1" applyFill="1" applyAlignment="1" applyProtection="1">
      <alignment horizontal="right"/>
      <protection locked="0"/>
    </xf>
    <xf numFmtId="0" fontId="13" fillId="0" borderId="0" xfId="4" applyFill="1" applyBorder="1" applyAlignment="1" applyProtection="1">
      <alignment horizontal="left"/>
      <protection locked="0"/>
    </xf>
    <xf numFmtId="185" fontId="21" fillId="0" borderId="0" xfId="1" applyNumberFormat="1" applyFont="1" applyAlignment="1">
      <alignment horizontal="right"/>
    </xf>
    <xf numFmtId="185" fontId="21" fillId="0" borderId="0" xfId="1" applyNumberFormat="1" applyFont="1" applyAlignment="1"/>
    <xf numFmtId="0" fontId="24" fillId="0" borderId="0" xfId="0" applyFont="1" applyFill="1" applyBorder="1" applyAlignment="1">
      <alignment horizontal="center" vertical="center" textRotation="90" wrapText="1"/>
    </xf>
    <xf numFmtId="0" fontId="10" fillId="0" borderId="0" xfId="4" quotePrefix="1" applyFont="1" applyFill="1" applyAlignment="1" applyProtection="1">
      <alignment horizontal="center" vertical="center" wrapText="1"/>
      <protection locked="0"/>
    </xf>
    <xf numFmtId="0" fontId="46" fillId="0" borderId="0" xfId="0" applyFont="1" applyAlignment="1">
      <alignment horizontal="left" vertical="top" wrapText="1" indent="2"/>
    </xf>
    <xf numFmtId="0" fontId="10" fillId="8" borderId="0" xfId="0" applyFont="1" applyFill="1" applyAlignment="1">
      <alignment horizontal="left" vertical="center"/>
    </xf>
    <xf numFmtId="185" fontId="45" fillId="17" borderId="0" xfId="1" applyNumberFormat="1" applyFont="1" applyFill="1" applyAlignment="1">
      <alignment horizontal="center" vertical="top"/>
    </xf>
    <xf numFmtId="0" fontId="45" fillId="17" borderId="0" xfId="0" applyFont="1" applyFill="1" applyAlignment="1">
      <alignment horizontal="center" vertical="top"/>
    </xf>
    <xf numFmtId="0" fontId="45" fillId="0" borderId="0" xfId="0" applyFont="1" applyAlignment="1">
      <alignment vertical="top" wrapText="1"/>
    </xf>
    <xf numFmtId="0" fontId="45" fillId="0" borderId="0" xfId="0" applyFont="1" applyAlignment="1">
      <alignment vertical="top"/>
    </xf>
    <xf numFmtId="0" fontId="45" fillId="0" borderId="0" xfId="0" applyFont="1" applyAlignment="1">
      <alignment horizontal="left" vertical="top"/>
    </xf>
    <xf numFmtId="0" fontId="45" fillId="0" borderId="0" xfId="0" quotePrefix="1" applyFont="1" applyAlignment="1">
      <alignment horizontal="left" vertical="top"/>
    </xf>
    <xf numFmtId="0" fontId="45" fillId="0" borderId="0" xfId="0" quotePrefix="1" applyFont="1" applyAlignment="1">
      <alignment vertical="top"/>
    </xf>
    <xf numFmtId="49" fontId="46" fillId="8" borderId="0" xfId="0" applyNumberFormat="1" applyFont="1" applyFill="1" applyAlignment="1"/>
    <xf numFmtId="0" fontId="45" fillId="0" borderId="0" xfId="0" applyFont="1" applyAlignment="1">
      <alignment vertical="center"/>
    </xf>
    <xf numFmtId="0" fontId="46" fillId="0" borderId="0" xfId="0" applyFont="1" applyAlignment="1">
      <alignment vertical="top"/>
    </xf>
    <xf numFmtId="0" fontId="45" fillId="0" borderId="0" xfId="0" applyFont="1" applyAlignment="1">
      <alignment horizontal="left" vertical="center" wrapText="1"/>
    </xf>
    <xf numFmtId="0" fontId="45" fillId="0" borderId="0" xfId="0" quotePrefix="1" applyFont="1" applyAlignment="1">
      <alignment horizontal="center" vertical="center"/>
    </xf>
    <xf numFmtId="0" fontId="45" fillId="0" borderId="0" xfId="0" quotePrefix="1" applyFont="1" applyAlignment="1">
      <alignment vertical="center"/>
    </xf>
    <xf numFmtId="0" fontId="14" fillId="14" borderId="0" xfId="8" applyFont="1" applyFill="1" applyBorder="1"/>
    <xf numFmtId="0" fontId="24" fillId="0" borderId="0" xfId="8" applyFont="1" applyFill="1" applyBorder="1" applyAlignment="1"/>
    <xf numFmtId="179" fontId="21" fillId="14" borderId="0" xfId="0" applyNumberFormat="1" applyFont="1" applyFill="1" applyBorder="1" applyAlignment="1">
      <alignment horizontal="left"/>
    </xf>
    <xf numFmtId="0" fontId="15" fillId="0" borderId="0" xfId="8" applyFont="1" applyFill="1" applyBorder="1" applyAlignment="1"/>
    <xf numFmtId="0" fontId="45" fillId="8" borderId="0" xfId="0" applyFont="1" applyFill="1" applyAlignment="1"/>
    <xf numFmtId="178" fontId="37" fillId="12" borderId="0" xfId="0" applyNumberFormat="1" applyFont="1" applyFill="1" applyAlignment="1" applyProtection="1">
      <alignment horizontal="right" vertical="top"/>
      <protection locked="0"/>
    </xf>
    <xf numFmtId="185" fontId="47" fillId="12" borderId="0" xfId="1" applyNumberFormat="1" applyFont="1" applyFill="1" applyAlignment="1">
      <alignment horizontal="right"/>
    </xf>
    <xf numFmtId="185" fontId="47" fillId="12" borderId="0" xfId="1" applyNumberFormat="1" applyFont="1" applyFill="1" applyAlignment="1"/>
    <xf numFmtId="181" fontId="47" fillId="12" borderId="0" xfId="0" applyNumberFormat="1" applyFont="1" applyFill="1" applyAlignment="1">
      <alignment horizontal="right"/>
    </xf>
    <xf numFmtId="185" fontId="37" fillId="12" borderId="0" xfId="1" applyNumberFormat="1" applyFont="1" applyFill="1" applyAlignment="1">
      <alignment horizontal="right" vertical="top"/>
    </xf>
    <xf numFmtId="178" fontId="47" fillId="12" borderId="0" xfId="0" applyNumberFormat="1" applyFont="1" applyFill="1" applyAlignment="1" applyProtection="1">
      <alignment horizontal="right"/>
      <protection locked="0"/>
    </xf>
    <xf numFmtId="0" fontId="27" fillId="0" borderId="0" xfId="0" applyFont="1"/>
    <xf numFmtId="0" fontId="10" fillId="3" borderId="0" xfId="0" applyFont="1" applyFill="1" applyAlignment="1">
      <alignment horizontal="center" vertical="center"/>
    </xf>
    <xf numFmtId="178" fontId="47" fillId="12" borderId="0" xfId="0" applyNumberFormat="1" applyFont="1" applyFill="1" applyAlignment="1" applyProtection="1">
      <alignment horizontal="center"/>
      <protection locked="0"/>
    </xf>
    <xf numFmtId="0" fontId="24" fillId="0" borderId="0" xfId="0" applyFont="1" applyFill="1" applyBorder="1" applyAlignment="1">
      <alignment horizontal="center" vertical="center" textRotation="90" wrapText="1"/>
    </xf>
    <xf numFmtId="0" fontId="10" fillId="0" borderId="0" xfId="4" quotePrefix="1" applyFont="1" applyFill="1" applyAlignment="1" applyProtection="1">
      <alignment horizontal="center" vertical="center" wrapText="1"/>
      <protection locked="0"/>
    </xf>
    <xf numFmtId="49" fontId="10" fillId="0" borderId="0" xfId="0" applyNumberFormat="1" applyFont="1" applyFill="1" applyAlignment="1">
      <alignment horizontal="center" vertical="center"/>
    </xf>
    <xf numFmtId="49" fontId="15"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wrapText="1"/>
    </xf>
    <xf numFmtId="0" fontId="10" fillId="3" borderId="0" xfId="0" applyFont="1" applyFill="1" applyAlignment="1">
      <alignment horizontal="center" vertical="center"/>
    </xf>
    <xf numFmtId="0" fontId="10" fillId="0" borderId="0" xfId="0" applyFont="1" applyAlignment="1" applyProtection="1">
      <alignment horizontal="center" vertical="center" wrapText="1"/>
      <protection locked="0"/>
    </xf>
    <xf numFmtId="0" fontId="1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cellXfs>
  <cellStyles count="9">
    <cellStyle name="ハイパーリンク_Coal Hong Kong 2011" xfId="3"/>
    <cellStyle name="一般" xfId="0" builtinId="0"/>
    <cellStyle name="一般 2" xfId="5"/>
    <cellStyle name="一般 88" xfId="6"/>
    <cellStyle name="一般 92" xfId="8"/>
    <cellStyle name="千分位" xfId="1" builtinId="3"/>
    <cellStyle name="百分比" xfId="7" builtinId="5"/>
    <cellStyle name="超連結" xfId="4" builtinId="8"/>
    <cellStyle name="標準_Coal Hong Kong 2011" xfId="2"/>
  </cellStyles>
  <dxfs count="4">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elindon\Documents\Gelindon\EE%20Templates\Source\WB%20Indica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elindon\Documents\Gelindon\EE%20Templates\Source\Urban_rural%20po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ERC/E/ESTO/Energy%20Efficiency%20Template/Data%20source/WB%20data/employment/employ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ERC/E/ESTO/Energy%20Efficiency%20Template/Data%20source/sample/summar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gelindon\Documents\Gelindon\EE%20Templates\Source\PPP%20con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
      <sheetName val="BD"/>
      <sheetName val="CDA"/>
      <sheetName val="CHL"/>
      <sheetName val="CHN"/>
      <sheetName val="HKC"/>
      <sheetName val="INA"/>
      <sheetName val="JPN"/>
      <sheetName val="KOR"/>
      <sheetName val="MAS"/>
      <sheetName val="MEX"/>
      <sheetName val="NZ"/>
      <sheetName val="PNG"/>
      <sheetName val="PER"/>
      <sheetName val="PHL"/>
      <sheetName val="RUS"/>
      <sheetName val="SIN"/>
      <sheetName val="CT"/>
      <sheetName val="THA"/>
      <sheetName val="USA"/>
      <sheetName val="VN"/>
      <sheetName val="Definition and Source"/>
    </sheetNames>
    <sheetDataSet>
      <sheetData sheetId="0">
        <row r="4">
          <cell r="E4">
            <v>59.776940903823899</v>
          </cell>
        </row>
      </sheetData>
      <sheetData sheetId="1">
        <row r="4">
          <cell r="E4">
            <v>78.048711229505997</v>
          </cell>
        </row>
      </sheetData>
      <sheetData sheetId="2">
        <row r="4">
          <cell r="E4">
            <v>67.265577695731295</v>
          </cell>
        </row>
      </sheetData>
      <sheetData sheetId="3">
        <row r="4">
          <cell r="E4" t="str">
            <v>..</v>
          </cell>
        </row>
      </sheetData>
      <sheetData sheetId="4">
        <row r="4">
          <cell r="E4" t="str">
            <v>..</v>
          </cell>
        </row>
      </sheetData>
      <sheetData sheetId="5">
        <row r="4">
          <cell r="E4">
            <v>56.968215158924203</v>
          </cell>
          <cell r="F4">
            <v>63.325183374083103</v>
          </cell>
          <cell r="G4">
            <v>69.437652811735902</v>
          </cell>
          <cell r="H4">
            <v>75.550122249388806</v>
          </cell>
          <cell r="I4">
            <v>82.151589242053802</v>
          </cell>
          <cell r="J4">
            <v>89.608801955990202</v>
          </cell>
          <cell r="K4">
            <v>95.232273838630803</v>
          </cell>
          <cell r="L4">
            <v>100.733496332518</v>
          </cell>
          <cell r="M4">
            <v>103.667481662592</v>
          </cell>
          <cell r="N4">
            <v>99.511002444987795</v>
          </cell>
          <cell r="O4">
            <v>95.843520782396098</v>
          </cell>
          <cell r="P4">
            <v>94.254278728606394</v>
          </cell>
          <cell r="Q4">
            <v>91.442542787286101</v>
          </cell>
          <cell r="R4">
            <v>88.997555012224893</v>
          </cell>
          <cell r="S4">
            <v>88.753056234718798</v>
          </cell>
          <cell r="T4">
            <v>89.486552567237197</v>
          </cell>
          <cell r="U4">
            <v>91.320293398532996</v>
          </cell>
          <cell r="V4">
            <v>93.154034229828895</v>
          </cell>
          <cell r="W4">
            <v>97.188264058679707</v>
          </cell>
          <cell r="X4">
            <v>97.799511002445001</v>
          </cell>
          <cell r="Y4">
            <v>100</v>
          </cell>
          <cell r="Z4">
            <v>105.256723716381</v>
          </cell>
          <cell r="AA4">
            <v>109.535452322738</v>
          </cell>
          <cell r="AB4">
            <v>114.303178484108</v>
          </cell>
          <cell r="AC4">
            <v>119.437652811736</v>
          </cell>
          <cell r="AD4">
            <v>122.98288508557501</v>
          </cell>
        </row>
        <row r="5">
          <cell r="E5">
            <v>104113023567.19542</v>
          </cell>
          <cell r="F5">
            <v>110049423232.76389</v>
          </cell>
          <cell r="G5">
            <v>116910961256.23651</v>
          </cell>
          <cell r="H5">
            <v>124160696382.71707</v>
          </cell>
          <cell r="I5">
            <v>131655139630.04607</v>
          </cell>
          <cell r="J5">
            <v>134780251976.3622</v>
          </cell>
          <cell r="K5">
            <v>140519811262.74213</v>
          </cell>
          <cell r="L5">
            <v>147685920644.84311</v>
          </cell>
          <cell r="M5">
            <v>138998096897.80222</v>
          </cell>
          <cell r="N5">
            <v>142482502913.61804</v>
          </cell>
          <cell r="O5">
            <v>153401488938.98294</v>
          </cell>
          <cell r="P5">
            <v>154261737375.01877</v>
          </cell>
          <cell r="Q5">
            <v>156817349262.68436</v>
          </cell>
          <cell r="R5">
            <v>161610178298.1441</v>
          </cell>
          <cell r="S5">
            <v>175670384907.47205</v>
          </cell>
          <cell r="T5">
            <v>188649168980.87497</v>
          </cell>
          <cell r="U5">
            <v>201916073446.79883</v>
          </cell>
          <cell r="V5">
            <v>214969458081.78622</v>
          </cell>
          <cell r="W5">
            <v>219543854845.04138</v>
          </cell>
          <cell r="X5">
            <v>214144967648.47006</v>
          </cell>
          <cell r="Y5">
            <v>228637697575.03992</v>
          </cell>
          <cell r="Z5">
            <v>239645793000.15353</v>
          </cell>
          <cell r="AA5">
            <v>243720377425.07446</v>
          </cell>
          <cell r="AB5">
            <v>251246580176.41647</v>
          </cell>
          <cell r="AC5">
            <v>257984850196.90332</v>
          </cell>
          <cell r="AD5">
            <v>264271404106.35623</v>
          </cell>
        </row>
        <row r="6">
          <cell r="E6">
            <v>911331000000</v>
          </cell>
          <cell r="F6">
            <v>963293999999.99988</v>
          </cell>
          <cell r="G6">
            <v>1023355000000</v>
          </cell>
          <cell r="H6">
            <v>1086814000000</v>
          </cell>
          <cell r="I6">
            <v>1152415000000</v>
          </cell>
          <cell r="J6">
            <v>1179770000000</v>
          </cell>
          <cell r="K6">
            <v>1230010000000</v>
          </cell>
          <cell r="L6">
            <v>1292737000000</v>
          </cell>
          <cell r="M6">
            <v>1216690000000</v>
          </cell>
          <cell r="N6">
            <v>1247190000000</v>
          </cell>
          <cell r="O6">
            <v>1342767000000</v>
          </cell>
          <cell r="P6">
            <v>1350297000000</v>
          </cell>
          <cell r="Q6">
            <v>1372667000000</v>
          </cell>
          <cell r="R6">
            <v>1414620000000</v>
          </cell>
          <cell r="S6">
            <v>1537693000000</v>
          </cell>
          <cell r="T6">
            <v>1651300000000</v>
          </cell>
          <cell r="U6">
            <v>1767429000000.0002</v>
          </cell>
          <cell r="V6">
            <v>1881689000000</v>
          </cell>
          <cell r="W6">
            <v>1921730000000</v>
          </cell>
          <cell r="X6">
            <v>1874472000000</v>
          </cell>
          <cell r="Y6">
            <v>2001331000000</v>
          </cell>
          <cell r="Z6">
            <v>2097688000000</v>
          </cell>
          <cell r="AA6">
            <v>2133354000000</v>
          </cell>
          <cell r="AB6">
            <v>2199233000000</v>
          </cell>
          <cell r="AC6">
            <v>2258215000000</v>
          </cell>
          <cell r="AD6">
            <v>2313243000000</v>
          </cell>
        </row>
        <row r="7">
          <cell r="E7">
            <v>599256000000</v>
          </cell>
          <cell r="F7">
            <v>691323000000</v>
          </cell>
          <cell r="G7">
            <v>807130000000</v>
          </cell>
          <cell r="H7">
            <v>931010000000</v>
          </cell>
          <cell r="I7">
            <v>1049610000000.0001</v>
          </cell>
          <cell r="J7">
            <v>1119006000000</v>
          </cell>
          <cell r="K7">
            <v>1235301000000</v>
          </cell>
          <cell r="L7">
            <v>1373083000000</v>
          </cell>
          <cell r="M7">
            <v>1308073999999.9998</v>
          </cell>
          <cell r="N7">
            <v>1285946000000</v>
          </cell>
          <cell r="O7">
            <v>1337501000000</v>
          </cell>
          <cell r="P7">
            <v>1321142000000</v>
          </cell>
          <cell r="Q7">
            <v>1297341000000</v>
          </cell>
          <cell r="R7">
            <v>1256669000000</v>
          </cell>
          <cell r="S7">
            <v>1316949000000</v>
          </cell>
          <cell r="T7">
            <v>1412125000000</v>
          </cell>
          <cell r="U7">
            <v>1503351000000</v>
          </cell>
          <cell r="V7">
            <v>1650756000000</v>
          </cell>
          <cell r="W7">
            <v>1707487000000</v>
          </cell>
          <cell r="X7">
            <v>1659245000000</v>
          </cell>
          <cell r="Y7">
            <v>1776332000000</v>
          </cell>
          <cell r="Z7">
            <v>1934430000000</v>
          </cell>
          <cell r="AA7">
            <v>2037059000000</v>
          </cell>
          <cell r="AB7">
            <v>2138010000000</v>
          </cell>
          <cell r="AC7">
            <v>2258215000000</v>
          </cell>
          <cell r="AD7">
            <v>2397124000000</v>
          </cell>
        </row>
        <row r="8">
          <cell r="E8">
            <v>76928290841.870148</v>
          </cell>
          <cell r="F8">
            <v>88959620135.886353</v>
          </cell>
          <cell r="G8">
            <v>104272278634.73116</v>
          </cell>
          <cell r="H8">
            <v>120353947980.76427</v>
          </cell>
          <cell r="I8">
            <v>135812069768.64554</v>
          </cell>
          <cell r="J8">
            <v>144652912433.10324</v>
          </cell>
          <cell r="K8">
            <v>159717233621.65936</v>
          </cell>
          <cell r="L8">
            <v>177352785419.9765</v>
          </cell>
          <cell r="M8">
            <v>168886163221.56659</v>
          </cell>
          <cell r="N8">
            <v>165768095391.55655</v>
          </cell>
          <cell r="O8">
            <v>171668164082.55469</v>
          </cell>
          <cell r="P8">
            <v>169403241524.33707</v>
          </cell>
          <cell r="Q8">
            <v>166349228737.38605</v>
          </cell>
          <cell r="R8">
            <v>161384522525.29922</v>
          </cell>
          <cell r="S8">
            <v>169099768875.1926</v>
          </cell>
          <cell r="T8">
            <v>181570082162.18994</v>
          </cell>
          <cell r="U8">
            <v>193536265094.36389</v>
          </cell>
          <cell r="V8">
            <v>211597405593.86777</v>
          </cell>
          <cell r="W8">
            <v>219279678430.16385</v>
          </cell>
          <cell r="X8">
            <v>214046415026.18747</v>
          </cell>
          <cell r="Y8">
            <v>228637697575.03992</v>
          </cell>
          <cell r="Z8">
            <v>248513617677.28674</v>
          </cell>
          <cell r="AA8">
            <v>262629441493.47635</v>
          </cell>
          <cell r="AB8">
            <v>275658844765.34296</v>
          </cell>
          <cell r="AC8">
            <v>291228511368.17938</v>
          </cell>
          <cell r="AD8">
            <v>309234500374.10663</v>
          </cell>
        </row>
        <row r="10">
          <cell r="E10">
            <v>65.75613031928026</v>
          </cell>
          <cell r="F10">
            <v>71.766563479062469</v>
          </cell>
          <cell r="G10">
            <v>78.870968529982264</v>
          </cell>
          <cell r="H10">
            <v>85.664152283647439</v>
          </cell>
          <cell r="I10">
            <v>91.079168528698446</v>
          </cell>
          <cell r="J10">
            <v>94.849504564449006</v>
          </cell>
          <cell r="K10">
            <v>100.43015910439752</v>
          </cell>
          <cell r="L10">
            <v>106.21518530064506</v>
          </cell>
          <cell r="M10">
            <v>107.51086965455454</v>
          </cell>
          <cell r="N10">
            <v>103.10746558262976</v>
          </cell>
          <cell r="O10">
            <v>99.607824738022316</v>
          </cell>
          <cell r="P10">
            <v>97.840845384385815</v>
          </cell>
          <cell r="Q10">
            <v>94.512434552589966</v>
          </cell>
          <cell r="R10">
            <v>88.834386619728264</v>
          </cell>
          <cell r="S10">
            <v>85.644468694336254</v>
          </cell>
          <cell r="T10">
            <v>85.515957124689635</v>
          </cell>
          <cell r="U10">
            <v>85.058636018759444</v>
          </cell>
          <cell r="V10">
            <v>87.727355583202112</v>
          </cell>
          <cell r="W10">
            <v>88.851555629562952</v>
          </cell>
          <cell r="X10">
            <v>88.517993333589402</v>
          </cell>
          <cell r="Y10">
            <v>88.757531862545477</v>
          </cell>
          <cell r="Z10">
            <v>92.217241076842697</v>
          </cell>
          <cell r="AA10">
            <v>95.48621560228635</v>
          </cell>
          <cell r="AB10">
            <v>97.216165817810122</v>
          </cell>
          <cell r="AC10">
            <v>100</v>
          </cell>
          <cell r="AD10">
            <v>103.62612142347345</v>
          </cell>
        </row>
        <row r="12">
          <cell r="E12">
            <v>153875307360.17493</v>
          </cell>
          <cell r="F12">
            <v>162649092731.63354</v>
          </cell>
          <cell r="G12">
            <v>172790199349.71136</v>
          </cell>
          <cell r="H12">
            <v>183505047335.53577</v>
          </cell>
          <cell r="I12">
            <v>194581565129.98679</v>
          </cell>
          <cell r="J12">
            <v>199200368871.80792</v>
          </cell>
          <cell r="K12">
            <v>207683231236.60751</v>
          </cell>
          <cell r="L12">
            <v>218274483377.46707</v>
          </cell>
          <cell r="M12">
            <v>205434192090.52609</v>
          </cell>
          <cell r="N12">
            <v>210584018964.06085</v>
          </cell>
          <cell r="O12">
            <v>226721887917.89154</v>
          </cell>
          <cell r="P12">
            <v>227993304191.91501</v>
          </cell>
          <cell r="Q12">
            <v>231770406721.78302</v>
          </cell>
          <cell r="R12">
            <v>238854035798.02582</v>
          </cell>
          <cell r="S12">
            <v>259634515890.04373</v>
          </cell>
          <cell r="T12">
            <v>278816692336.65576</v>
          </cell>
          <cell r="U12">
            <v>298424700369.33521</v>
          </cell>
          <cell r="V12">
            <v>317717133765.07568</v>
          </cell>
          <cell r="W12">
            <v>324477927792.7218</v>
          </cell>
          <cell r="X12">
            <v>316498566534.04944</v>
          </cell>
          <cell r="Y12">
            <v>337918300545.51666</v>
          </cell>
          <cell r="Z12">
            <v>354187869989.88361</v>
          </cell>
          <cell r="AA12">
            <v>360209959343.0473</v>
          </cell>
          <cell r="AB12">
            <v>371333416543.09973</v>
          </cell>
          <cell r="AC12">
            <v>381292337482.60223</v>
          </cell>
          <cell r="AD12">
            <v>390583638243.15546</v>
          </cell>
        </row>
        <row r="13">
          <cell r="E13">
            <v>99454695333.668091</v>
          </cell>
          <cell r="F13">
            <v>108624598154.84236</v>
          </cell>
          <cell r="G13">
            <v>118027838695.75699</v>
          </cell>
          <cell r="H13">
            <v>128329161116.31825</v>
          </cell>
          <cell r="I13">
            <v>138971077786.10803</v>
          </cell>
          <cell r="J13">
            <v>145237138371.62906</v>
          </cell>
          <cell r="K13">
            <v>154186289195.77951</v>
          </cell>
          <cell r="L13">
            <v>164822830484.91345</v>
          </cell>
          <cell r="M13">
            <v>156810429223.52798</v>
          </cell>
          <cell r="N13">
            <v>163201215140.82886</v>
          </cell>
          <cell r="O13">
            <v>179706225672.06573</v>
          </cell>
          <cell r="P13">
            <v>184832279061.85959</v>
          </cell>
          <cell r="Q13">
            <v>190778757021.55667</v>
          </cell>
          <cell r="R13">
            <v>200530058083.25684</v>
          </cell>
          <cell r="S13">
            <v>223970064483.35089</v>
          </cell>
          <cell r="T13">
            <v>248256275898.87512</v>
          </cell>
          <cell r="U13">
            <v>273878574353.57071</v>
          </cell>
          <cell r="V13">
            <v>299344195584.15363</v>
          </cell>
          <cell r="W13">
            <v>311710950792.98291</v>
          </cell>
          <cell r="X13">
            <v>306354574750.80341</v>
          </cell>
          <cell r="Y13">
            <v>331082676665.98547</v>
          </cell>
          <cell r="Z13">
            <v>354187869989.88361</v>
          </cell>
          <cell r="AA13">
            <v>366845212241.38702</v>
          </cell>
          <cell r="AB13">
            <v>384281099199.29761</v>
          </cell>
          <cell r="AC13">
            <v>401651768334.07544</v>
          </cell>
          <cell r="AD13">
            <v>415865944831.64429</v>
          </cell>
        </row>
        <row r="25">
          <cell r="E25">
            <v>94851833617.422012</v>
          </cell>
          <cell r="F25">
            <v>103633673067.61862</v>
          </cell>
          <cell r="G25">
            <v>112527536345.31456</v>
          </cell>
          <cell r="H25">
            <v>121356862425.09126</v>
          </cell>
          <cell r="I25">
            <v>129243308010.82307</v>
          </cell>
          <cell r="J25">
            <v>131348973525.15619</v>
          </cell>
          <cell r="K25">
            <v>136241689882.96486</v>
          </cell>
          <cell r="L25">
            <v>143789195666.29117</v>
          </cell>
          <cell r="M25">
            <v>135885858863.32617</v>
          </cell>
          <cell r="N25">
            <v>137306473973.07944</v>
          </cell>
          <cell r="O25">
            <v>143506984857.61218</v>
          </cell>
          <cell r="P25">
            <v>145516721006.14929</v>
          </cell>
          <cell r="Q25">
            <v>143994121188.57303</v>
          </cell>
          <cell r="R25">
            <v>141751732425.3147</v>
          </cell>
          <cell r="S25">
            <v>151854751895.13712</v>
          </cell>
          <cell r="T25">
            <v>157235879392.75443</v>
          </cell>
          <cell r="U25">
            <v>166820370363.73929</v>
          </cell>
          <cell r="V25">
            <v>181247222743.0452</v>
          </cell>
          <cell r="W25">
            <v>184689684685.38956</v>
          </cell>
          <cell r="X25">
            <v>185020656932.4964</v>
          </cell>
          <cell r="Y25">
            <v>196332832594.44534</v>
          </cell>
          <cell r="Z25">
            <v>212810374356.52356</v>
          </cell>
          <cell r="AA25">
            <v>221541380803.91461</v>
          </cell>
          <cell r="AB25">
            <v>231776502340.58908</v>
          </cell>
          <cell r="AC25">
            <v>239519531930.94479</v>
          </cell>
          <cell r="AD25">
            <v>250701039685.99551</v>
          </cell>
        </row>
        <row r="29">
          <cell r="E29">
            <v>5704500</v>
          </cell>
          <cell r="F29">
            <v>5752000</v>
          </cell>
          <cell r="G29">
            <v>5800500</v>
          </cell>
          <cell r="H29">
            <v>5901000</v>
          </cell>
          <cell r="I29">
            <v>6035400</v>
          </cell>
          <cell r="J29">
            <v>6156100</v>
          </cell>
          <cell r="K29">
            <v>6435500</v>
          </cell>
          <cell r="L29">
            <v>6489300</v>
          </cell>
          <cell r="M29">
            <v>6543700</v>
          </cell>
          <cell r="N29">
            <v>6606500</v>
          </cell>
          <cell r="O29">
            <v>6665000</v>
          </cell>
          <cell r="P29">
            <v>6714300</v>
          </cell>
          <cell r="Q29">
            <v>6744100</v>
          </cell>
          <cell r="R29">
            <v>6730800</v>
          </cell>
          <cell r="S29">
            <v>6783500</v>
          </cell>
          <cell r="T29">
            <v>6813200</v>
          </cell>
          <cell r="U29">
            <v>6857100</v>
          </cell>
          <cell r="V29">
            <v>6916300</v>
          </cell>
          <cell r="W29">
            <v>6957800</v>
          </cell>
          <cell r="X29">
            <v>6972800</v>
          </cell>
          <cell r="Y29">
            <v>7024200</v>
          </cell>
          <cell r="Z29">
            <v>7071600</v>
          </cell>
          <cell r="AA29">
            <v>7154600</v>
          </cell>
          <cell r="AB29">
            <v>7187500</v>
          </cell>
          <cell r="AC29">
            <v>7241700</v>
          </cell>
          <cell r="AD29">
            <v>7305700</v>
          </cell>
        </row>
        <row r="33">
          <cell r="E33" t="str">
            <v>..</v>
          </cell>
          <cell r="F33" t="str">
            <v>..</v>
          </cell>
          <cell r="G33" t="str">
            <v>..</v>
          </cell>
          <cell r="H33" t="str">
            <v>..</v>
          </cell>
          <cell r="I33" t="str">
            <v>..</v>
          </cell>
          <cell r="J33" t="str">
            <v>..</v>
          </cell>
          <cell r="K33" t="str">
            <v>..</v>
          </cell>
          <cell r="L33" t="str">
            <v>..</v>
          </cell>
          <cell r="M33" t="str">
            <v>..</v>
          </cell>
          <cell r="N33" t="str">
            <v>..</v>
          </cell>
          <cell r="O33">
            <v>130484888384.73003</v>
          </cell>
          <cell r="P33">
            <v>132879855774.75333</v>
          </cell>
          <cell r="Q33">
            <v>136758032918.15614</v>
          </cell>
          <cell r="R33">
            <v>142865663659.50308</v>
          </cell>
          <cell r="S33">
            <v>156681884499.90686</v>
          </cell>
          <cell r="T33">
            <v>168835636704.85226</v>
          </cell>
          <cell r="U33">
            <v>180342796967.73056</v>
          </cell>
          <cell r="V33">
            <v>193134435891.07669</v>
          </cell>
          <cell r="W33">
            <v>197846023658.12531</v>
          </cell>
          <cell r="X33">
            <v>194423381705.7944</v>
          </cell>
          <cell r="Y33">
            <v>207862070740.87427</v>
          </cell>
          <cell r="Z33">
            <v>218641084861.02078</v>
          </cell>
          <cell r="AA33">
            <v>222481806634.17453</v>
          </cell>
          <cell r="AB33">
            <v>228544994917.85593</v>
          </cell>
          <cell r="AC33">
            <v>230660593353.63626</v>
          </cell>
          <cell r="AD33">
            <v>236121975780.16605</v>
          </cell>
        </row>
        <row r="34">
          <cell r="E34" t="str">
            <v>..</v>
          </cell>
          <cell r="F34" t="str">
            <v>..</v>
          </cell>
          <cell r="G34" t="str">
            <v>..</v>
          </cell>
          <cell r="H34" t="str">
            <v>..</v>
          </cell>
          <cell r="I34" t="str">
            <v>..</v>
          </cell>
          <cell r="J34" t="str">
            <v>..</v>
          </cell>
          <cell r="K34" t="str">
            <v>..</v>
          </cell>
          <cell r="L34" t="str">
            <v>..</v>
          </cell>
          <cell r="M34" t="str">
            <v>..</v>
          </cell>
          <cell r="N34" t="str">
            <v>..</v>
          </cell>
          <cell r="O34">
            <v>1139184000000</v>
          </cell>
          <cell r="P34">
            <v>1160093000000</v>
          </cell>
          <cell r="Q34">
            <v>1193951000000</v>
          </cell>
          <cell r="R34">
            <v>1247273000000</v>
          </cell>
          <cell r="S34">
            <v>1367894000000</v>
          </cell>
          <cell r="T34">
            <v>1474001000000</v>
          </cell>
          <cell r="U34">
            <v>1574463000000</v>
          </cell>
          <cell r="V34">
            <v>1686139000000</v>
          </cell>
          <cell r="W34">
            <v>1727273000000</v>
          </cell>
          <cell r="X34">
            <v>1697392000000</v>
          </cell>
          <cell r="Y34">
            <v>1814717000000</v>
          </cell>
          <cell r="Z34">
            <v>1908822000000</v>
          </cell>
          <cell r="AA34">
            <v>1942353000000</v>
          </cell>
          <cell r="AB34">
            <v>1995287000000</v>
          </cell>
          <cell r="AC34">
            <v>2013757000000</v>
          </cell>
          <cell r="AD34">
            <v>2061437000000</v>
          </cell>
        </row>
        <row r="35">
          <cell r="E35" t="str">
            <v>..</v>
          </cell>
          <cell r="F35" t="str">
            <v>..</v>
          </cell>
          <cell r="G35" t="str">
            <v>..</v>
          </cell>
          <cell r="H35" t="str">
            <v>..</v>
          </cell>
          <cell r="I35" t="str">
            <v>..</v>
          </cell>
          <cell r="J35" t="str">
            <v>..</v>
          </cell>
          <cell r="K35" t="str">
            <v>..</v>
          </cell>
          <cell r="L35" t="str">
            <v>..</v>
          </cell>
          <cell r="M35" t="str">
            <v>..</v>
          </cell>
          <cell r="N35" t="str">
            <v>..</v>
          </cell>
          <cell r="O35">
            <v>1120265000000</v>
          </cell>
          <cell r="P35">
            <v>1118884000000</v>
          </cell>
          <cell r="Q35">
            <v>1110646000000</v>
          </cell>
          <cell r="R35">
            <v>1102221000000</v>
          </cell>
          <cell r="S35">
            <v>1163558000000</v>
          </cell>
          <cell r="T35">
            <v>1257617000000</v>
          </cell>
          <cell r="U35">
            <v>1352383000000</v>
          </cell>
          <cell r="V35">
            <v>1490475000000</v>
          </cell>
          <cell r="W35">
            <v>1499529000000</v>
          </cell>
          <cell r="X35">
            <v>1466724000000</v>
          </cell>
          <cell r="Y35">
            <v>1614922000000.0002</v>
          </cell>
          <cell r="Z35">
            <v>1770166000000.0002</v>
          </cell>
          <cell r="AA35">
            <v>1872498000000</v>
          </cell>
          <cell r="AB35">
            <v>1948292000000.0002</v>
          </cell>
          <cell r="AC35">
            <v>2013757000000</v>
          </cell>
          <cell r="AD35">
            <v>2127509000000</v>
          </cell>
        </row>
        <row r="36">
          <cell r="E36" t="str">
            <v>..</v>
          </cell>
          <cell r="F36" t="str">
            <v>..</v>
          </cell>
          <cell r="G36" t="str">
            <v>..</v>
          </cell>
          <cell r="H36" t="str">
            <v>..</v>
          </cell>
          <cell r="I36" t="str">
            <v>..</v>
          </cell>
          <cell r="J36" t="str">
            <v>..</v>
          </cell>
          <cell r="K36" t="str">
            <v>..</v>
          </cell>
          <cell r="L36" t="str">
            <v>..</v>
          </cell>
          <cell r="M36" t="str">
            <v>..</v>
          </cell>
          <cell r="N36" t="str">
            <v>..</v>
          </cell>
          <cell r="O36">
            <v>143785937981.31226</v>
          </cell>
          <cell r="P36">
            <v>143468738780.32516</v>
          </cell>
          <cell r="Q36">
            <v>142410596366.15421</v>
          </cell>
          <cell r="R36">
            <v>141549930651.87241</v>
          </cell>
          <cell r="S36">
            <v>149403954802.25989</v>
          </cell>
          <cell r="T36">
            <v>161703547503.63235</v>
          </cell>
          <cell r="U36">
            <v>174101161203.94449</v>
          </cell>
          <cell r="V36">
            <v>191052247032.58389</v>
          </cell>
          <cell r="W36">
            <v>192573200801.35614</v>
          </cell>
          <cell r="X36">
            <v>189210763951.59833</v>
          </cell>
          <cell r="Y36">
            <v>207862070740.87427</v>
          </cell>
          <cell r="Z36">
            <v>227410842754.36798</v>
          </cell>
          <cell r="AA36">
            <v>241413284513.43405</v>
          </cell>
          <cell r="AB36">
            <v>251198040226.92111</v>
          </cell>
          <cell r="AC36">
            <v>259702222050.27017</v>
          </cell>
          <cell r="AD36">
            <v>274453546273.12366</v>
          </cell>
        </row>
      </sheetData>
      <sheetData sheetId="6">
        <row r="4">
          <cell r="E4">
            <v>12.6524693737625</v>
          </cell>
        </row>
      </sheetData>
      <sheetData sheetId="7">
        <row r="4">
          <cell r="E4">
            <v>94.470002933850793</v>
          </cell>
        </row>
      </sheetData>
      <sheetData sheetId="8">
        <row r="4">
          <cell r="E4">
            <v>44.548800039530697</v>
          </cell>
        </row>
      </sheetData>
      <sheetData sheetId="9">
        <row r="4">
          <cell r="E4">
            <v>56.7728752802266</v>
          </cell>
        </row>
      </sheetData>
      <sheetData sheetId="10">
        <row r="4">
          <cell r="E4">
            <v>11.7543930605915</v>
          </cell>
        </row>
      </sheetData>
      <sheetData sheetId="11">
        <row r="4">
          <cell r="E4">
            <v>64.718713139947596</v>
          </cell>
        </row>
      </sheetData>
      <sheetData sheetId="12"/>
      <sheetData sheetId="13">
        <row r="4">
          <cell r="E4">
            <v>3.14317384437408</v>
          </cell>
        </row>
      </sheetData>
      <sheetData sheetId="14">
        <row r="4">
          <cell r="E4">
            <v>28.584806362378998</v>
          </cell>
        </row>
      </sheetData>
      <sheetData sheetId="15">
        <row r="4">
          <cell r="E4" t="str">
            <v>..</v>
          </cell>
        </row>
      </sheetData>
      <sheetData sheetId="16">
        <row r="4">
          <cell r="E4">
            <v>71.867526771147496</v>
          </cell>
        </row>
      </sheetData>
      <sheetData sheetId="17">
        <row r="4">
          <cell r="E4">
            <v>69.63</v>
          </cell>
        </row>
      </sheetData>
      <sheetData sheetId="18">
        <row r="4">
          <cell r="E4">
            <v>49.759079707943798</v>
          </cell>
        </row>
      </sheetData>
      <sheetData sheetId="19"/>
      <sheetData sheetId="20">
        <row r="4">
          <cell r="E4" t="str">
            <v>..</v>
          </cell>
        </row>
      </sheetData>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ban"/>
      <sheetName val="Rural"/>
      <sheetName val="Definition and Source"/>
    </sheetNames>
    <sheetDataSet>
      <sheetData sheetId="0">
        <row r="2">
          <cell r="E2">
            <v>14573595</v>
          </cell>
        </row>
        <row r="7">
          <cell r="E7">
            <v>5676947</v>
          </cell>
          <cell r="F7">
            <v>5742337</v>
          </cell>
          <cell r="G7">
            <v>5799282</v>
          </cell>
          <cell r="H7">
            <v>5901000</v>
          </cell>
          <cell r="I7">
            <v>6035400</v>
          </cell>
          <cell r="J7">
            <v>6156100</v>
          </cell>
          <cell r="K7">
            <v>6435500</v>
          </cell>
          <cell r="L7">
            <v>6489300</v>
          </cell>
          <cell r="M7">
            <v>6543700</v>
          </cell>
          <cell r="N7">
            <v>6606500</v>
          </cell>
          <cell r="O7">
            <v>6665000</v>
          </cell>
          <cell r="P7">
            <v>6714300</v>
          </cell>
          <cell r="Q7">
            <v>6744100</v>
          </cell>
          <cell r="R7">
            <v>6730800</v>
          </cell>
          <cell r="S7">
            <v>6783500</v>
          </cell>
          <cell r="T7">
            <v>6813200</v>
          </cell>
          <cell r="U7">
            <v>6857100</v>
          </cell>
          <cell r="V7">
            <v>6916300</v>
          </cell>
          <cell r="W7">
            <v>6957800</v>
          </cell>
          <cell r="X7">
            <v>6972800</v>
          </cell>
          <cell r="Y7">
            <v>7024200</v>
          </cell>
          <cell r="Z7">
            <v>7071600</v>
          </cell>
          <cell r="AA7">
            <v>7154600</v>
          </cell>
          <cell r="AB7">
            <v>7187500</v>
          </cell>
          <cell r="AC7">
            <v>7241700</v>
          </cell>
          <cell r="AD7">
            <v>7305700</v>
          </cell>
        </row>
      </sheetData>
      <sheetData sheetId="1">
        <row r="2">
          <cell r="E2">
            <v>2491505</v>
          </cell>
        </row>
        <row r="7">
          <cell r="E7">
            <v>27553</v>
          </cell>
          <cell r="F7">
            <v>9663</v>
          </cell>
          <cell r="G7">
            <v>1218</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efinition and Source"/>
    </sheetNames>
    <sheetDataSet>
      <sheetData sheetId="0">
        <row r="3">
          <cell r="E3">
            <v>69.300003051757798</v>
          </cell>
        </row>
        <row r="15">
          <cell r="E15">
            <v>18.5</v>
          </cell>
          <cell r="F15">
            <v>18.899999618530298</v>
          </cell>
          <cell r="G15">
            <v>19.799999237060501</v>
          </cell>
          <cell r="H15">
            <v>21.200000762939499</v>
          </cell>
          <cell r="I15">
            <v>23</v>
          </cell>
          <cell r="J15">
            <v>24.799999237060501</v>
          </cell>
          <cell r="K15">
            <v>26</v>
          </cell>
          <cell r="L15">
            <v>26.399999618530298</v>
          </cell>
          <cell r="M15">
            <v>26.700000762939499</v>
          </cell>
          <cell r="N15">
            <v>26.899999618530298</v>
          </cell>
          <cell r="O15">
            <v>27.5</v>
          </cell>
          <cell r="P15">
            <v>27.700000762939499</v>
          </cell>
          <cell r="Q15">
            <v>28.600000381469702</v>
          </cell>
          <cell r="R15">
            <v>29.299999237060501</v>
          </cell>
          <cell r="S15">
            <v>30.600000381469702</v>
          </cell>
          <cell r="T15">
            <v>31.399999618530298</v>
          </cell>
          <cell r="U15">
            <v>32.200000762939503</v>
          </cell>
          <cell r="V15">
            <v>32.400001525878899</v>
          </cell>
          <cell r="W15">
            <v>33.200000762939503</v>
          </cell>
          <cell r="X15">
            <v>34.099998474121101</v>
          </cell>
          <cell r="Y15">
            <v>34.599998474121101</v>
          </cell>
          <cell r="Z15">
            <v>35.700000762939503</v>
          </cell>
          <cell r="AA15" t="str">
            <v>..</v>
          </cell>
          <cell r="AB15" t="str">
            <v>..</v>
          </cell>
          <cell r="AC15" t="str">
            <v>..</v>
          </cell>
        </row>
        <row r="19">
          <cell r="F19">
            <v>2847180</v>
          </cell>
          <cell r="G19">
            <v>2839645</v>
          </cell>
          <cell r="H19">
            <v>2872092</v>
          </cell>
          <cell r="I19">
            <v>2940771</v>
          </cell>
          <cell r="J19">
            <v>2976407</v>
          </cell>
          <cell r="K19">
            <v>3114755</v>
          </cell>
          <cell r="L19">
            <v>3156226</v>
          </cell>
          <cell r="M19">
            <v>3111838</v>
          </cell>
          <cell r="N19">
            <v>3102718</v>
          </cell>
          <cell r="O19">
            <v>3184258</v>
          </cell>
          <cell r="P19">
            <v>3230820</v>
          </cell>
          <cell r="Q19">
            <v>3217603</v>
          </cell>
          <cell r="R19">
            <v>3200527</v>
          </cell>
          <cell r="S19">
            <v>3289956</v>
          </cell>
          <cell r="T19">
            <v>3363253</v>
          </cell>
          <cell r="U19">
            <v>3434555</v>
          </cell>
          <cell r="V19">
            <v>3523289</v>
          </cell>
          <cell r="W19">
            <v>3556486</v>
          </cell>
          <cell r="X19">
            <v>3514541</v>
          </cell>
          <cell r="Y19">
            <v>3514759</v>
          </cell>
          <cell r="Z19">
            <v>3572799</v>
          </cell>
          <cell r="AA19">
            <v>3611001</v>
          </cell>
          <cell r="AB19">
            <v>3612934</v>
          </cell>
          <cell r="AC19">
            <v>3612934</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num dwelling"/>
      <sheetName val="Res_area"/>
      <sheetName val="Serv_area"/>
      <sheetName val="Sheet4"/>
    </sheetNames>
    <sheetDataSet>
      <sheetData sheetId="0"/>
      <sheetData sheetId="1">
        <row r="5">
          <cell r="I5">
            <v>10425.592000000001</v>
          </cell>
        </row>
      </sheetData>
      <sheetData sheetId="2">
        <row r="5">
          <cell r="C5">
            <v>1208.1849999999999</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61.779294699789595</v>
          </cell>
          <cell r="Y8">
            <v>62.353942690582272</v>
          </cell>
          <cell r="Z8">
            <v>62.963579533621001</v>
          </cell>
          <cell r="AA8">
            <v>63.410220420463737</v>
          </cell>
          <cell r="AB8">
            <v>64.275064602345537</v>
          </cell>
        </row>
      </sheetData>
      <sheetData sheetId="3">
        <row r="5">
          <cell r="C5">
            <v>468.89999999999992</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X"/>
      <sheetName val="PPP"/>
      <sheetName val="Definition and Source"/>
    </sheetNames>
    <sheetDataSet>
      <sheetData sheetId="0">
        <row r="2">
          <cell r="E2">
            <v>1.2810566666666701</v>
          </cell>
        </row>
        <row r="7">
          <cell r="E7">
            <v>7.7897499999999997</v>
          </cell>
          <cell r="F7">
            <v>7.7711666666666703</v>
          </cell>
          <cell r="G7">
            <v>7.7405833333333298</v>
          </cell>
          <cell r="H7">
            <v>7.7355833333333299</v>
          </cell>
          <cell r="I7">
            <v>7.7284166666666696</v>
          </cell>
          <cell r="J7">
            <v>7.7358333333333302</v>
          </cell>
          <cell r="K7">
            <v>7.7342541666666698</v>
          </cell>
          <cell r="L7">
            <v>7.7420833333333299</v>
          </cell>
          <cell r="M7">
            <v>7.7453333333333303</v>
          </cell>
          <cell r="N7">
            <v>7.7575000000000003</v>
          </cell>
          <cell r="O7">
            <v>7.7911666666666699</v>
          </cell>
          <cell r="P7">
            <v>7.7987500000000001</v>
          </cell>
          <cell r="Q7">
            <v>7.7989166666666696</v>
          </cell>
          <cell r="R7">
            <v>7.7867499999999996</v>
          </cell>
          <cell r="S7">
            <v>7.7880000000000003</v>
          </cell>
          <cell r="T7">
            <v>7.7773333333333303</v>
          </cell>
          <cell r="U7">
            <v>7.7678333333333303</v>
          </cell>
          <cell r="V7">
            <v>7.80141666666667</v>
          </cell>
          <cell r="W7">
            <v>7.7868333333333304</v>
          </cell>
          <cell r="X7">
            <v>7.7517500000000004</v>
          </cell>
          <cell r="Y7">
            <v>7.7691666666666697</v>
          </cell>
          <cell r="Z7">
            <v>7.7839999999999998</v>
          </cell>
          <cell r="AA7">
            <v>7.7564166666666701</v>
          </cell>
          <cell r="AB7">
            <v>7.7560000000000002</v>
          </cell>
          <cell r="AC7">
            <v>7.7540833333333303</v>
          </cell>
          <cell r="AD7">
            <v>7.7517500000000004</v>
          </cell>
        </row>
      </sheetData>
      <sheetData sheetId="1">
        <row r="2">
          <cell r="E2">
            <v>1.3837410000000001</v>
          </cell>
        </row>
        <row r="7">
          <cell r="E7">
            <v>5.3609526042517901</v>
          </cell>
          <cell r="F7">
            <v>5.7170552612737904</v>
          </cell>
          <cell r="G7">
            <v>6.0846029215814301</v>
          </cell>
          <cell r="H7">
            <v>6.4304155668981302</v>
          </cell>
          <cell r="I7">
            <v>6.8146095743777302</v>
          </cell>
          <cell r="J7">
            <v>7.23035582013219</v>
          </cell>
          <cell r="K7">
            <v>7.4652799700797203</v>
          </cell>
          <cell r="L7">
            <v>7.7161425848598899</v>
          </cell>
          <cell r="M7">
            <v>7.8195040745205304</v>
          </cell>
          <cell r="N7">
            <v>7.3452697232404702</v>
          </cell>
          <cell r="O7">
            <v>6.8434654753532502</v>
          </cell>
          <cell r="P7">
            <v>6.54501628480166</v>
          </cell>
          <cell r="Q7">
            <v>6.2506323597180504</v>
          </cell>
          <cell r="R7">
            <v>5.9484672951790696</v>
          </cell>
          <cell r="S7">
            <v>5.7774493579252804</v>
          </cell>
          <cell r="T7">
            <v>5.6340478911783798</v>
          </cell>
          <cell r="U7">
            <v>5.5698203996255797</v>
          </cell>
          <cell r="V7">
            <v>5.5240802651700402</v>
          </cell>
          <cell r="W7">
            <v>5.5502330732956899</v>
          </cell>
          <cell r="X7">
            <v>5.6050688124289501</v>
          </cell>
          <cell r="Y7">
            <v>5.6387056386463099</v>
          </cell>
          <cell r="Z7">
            <v>5.7534883047982701</v>
          </cell>
          <cell r="AA7">
            <v>5.8659829715995198</v>
          </cell>
          <cell r="AB7">
            <v>6.0329379107969903</v>
          </cell>
          <cell r="AC7">
            <v>6.2033047561687296</v>
          </cell>
          <cell r="AD7">
            <v>6.3798673496992899</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6" sqref="A6"/>
    </sheetView>
  </sheetViews>
  <sheetFormatPr defaultRowHeight="15.75"/>
  <cols>
    <col min="1" max="1" width="32.5703125" customWidth="1"/>
  </cols>
  <sheetData>
    <row r="1" spans="1:1" ht="20.25">
      <c r="A1" s="102" t="s">
        <v>145</v>
      </c>
    </row>
    <row r="2" spans="1:1">
      <c r="A2" s="103" t="s">
        <v>146</v>
      </c>
    </row>
    <row r="3" spans="1:1">
      <c r="A3" s="103" t="s">
        <v>147</v>
      </c>
    </row>
    <row r="4" spans="1:1">
      <c r="A4" s="103" t="s">
        <v>148</v>
      </c>
    </row>
    <row r="6" spans="1:1">
      <c r="A6" s="105" t="s">
        <v>150</v>
      </c>
    </row>
  </sheetData>
  <phoneticPr fontId="2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E19"/>
  <sheetViews>
    <sheetView tabSelected="1" workbookViewId="0">
      <selection activeCell="F25" sqref="F25"/>
    </sheetView>
  </sheetViews>
  <sheetFormatPr defaultColWidth="14.85546875" defaultRowHeight="15"/>
  <cols>
    <col min="1" max="1" width="14.85546875" style="3" customWidth="1"/>
    <col min="2" max="3" width="28.140625" style="3" customWidth="1"/>
    <col min="4" max="4" width="25.140625" style="3" customWidth="1"/>
    <col min="5" max="5" width="11.5703125" style="3" customWidth="1"/>
    <col min="6" max="256" width="14.85546875" style="3"/>
    <col min="257" max="257" width="14.85546875" style="3" customWidth="1"/>
    <col min="258" max="259" width="28.140625" style="3" customWidth="1"/>
    <col min="260" max="260" width="25.140625" style="3" customWidth="1"/>
    <col min="261" max="261" width="11.5703125" style="3" customWidth="1"/>
    <col min="262" max="512" width="14.85546875" style="3"/>
    <col min="513" max="513" width="14.85546875" style="3" customWidth="1"/>
    <col min="514" max="515" width="28.140625" style="3" customWidth="1"/>
    <col min="516" max="516" width="25.140625" style="3" customWidth="1"/>
    <col min="517" max="517" width="11.5703125" style="3" customWidth="1"/>
    <col min="518" max="768" width="14.85546875" style="3"/>
    <col min="769" max="769" width="14.85546875" style="3" customWidth="1"/>
    <col min="770" max="771" width="28.140625" style="3" customWidth="1"/>
    <col min="772" max="772" width="25.140625" style="3" customWidth="1"/>
    <col min="773" max="773" width="11.5703125" style="3" customWidth="1"/>
    <col min="774" max="1024" width="14.85546875" style="3"/>
    <col min="1025" max="1025" width="14.85546875" style="3" customWidth="1"/>
    <col min="1026" max="1027" width="28.140625" style="3" customWidth="1"/>
    <col min="1028" max="1028" width="25.140625" style="3" customWidth="1"/>
    <col min="1029" max="1029" width="11.5703125" style="3" customWidth="1"/>
    <col min="1030" max="1280" width="14.85546875" style="3"/>
    <col min="1281" max="1281" width="14.85546875" style="3" customWidth="1"/>
    <col min="1282" max="1283" width="28.140625" style="3" customWidth="1"/>
    <col min="1284" max="1284" width="25.140625" style="3" customWidth="1"/>
    <col min="1285" max="1285" width="11.5703125" style="3" customWidth="1"/>
    <col min="1286" max="1536" width="14.85546875" style="3"/>
    <col min="1537" max="1537" width="14.85546875" style="3" customWidth="1"/>
    <col min="1538" max="1539" width="28.140625" style="3" customWidth="1"/>
    <col min="1540" max="1540" width="25.140625" style="3" customWidth="1"/>
    <col min="1541" max="1541" width="11.5703125" style="3" customWidth="1"/>
    <col min="1542" max="1792" width="14.85546875" style="3"/>
    <col min="1793" max="1793" width="14.85546875" style="3" customWidth="1"/>
    <col min="1794" max="1795" width="28.140625" style="3" customWidth="1"/>
    <col min="1796" max="1796" width="25.140625" style="3" customWidth="1"/>
    <col min="1797" max="1797" width="11.5703125" style="3" customWidth="1"/>
    <col min="1798" max="2048" width="14.85546875" style="3"/>
    <col min="2049" max="2049" width="14.85546875" style="3" customWidth="1"/>
    <col min="2050" max="2051" width="28.140625" style="3" customWidth="1"/>
    <col min="2052" max="2052" width="25.140625" style="3" customWidth="1"/>
    <col min="2053" max="2053" width="11.5703125" style="3" customWidth="1"/>
    <col min="2054" max="2304" width="14.85546875" style="3"/>
    <col min="2305" max="2305" width="14.85546875" style="3" customWidth="1"/>
    <col min="2306" max="2307" width="28.140625" style="3" customWidth="1"/>
    <col min="2308" max="2308" width="25.140625" style="3" customWidth="1"/>
    <col min="2309" max="2309" width="11.5703125" style="3" customWidth="1"/>
    <col min="2310" max="2560" width="14.85546875" style="3"/>
    <col min="2561" max="2561" width="14.85546875" style="3" customWidth="1"/>
    <col min="2562" max="2563" width="28.140625" style="3" customWidth="1"/>
    <col min="2564" max="2564" width="25.140625" style="3" customWidth="1"/>
    <col min="2565" max="2565" width="11.5703125" style="3" customWidth="1"/>
    <col min="2566" max="2816" width="14.85546875" style="3"/>
    <col min="2817" max="2817" width="14.85546875" style="3" customWidth="1"/>
    <col min="2818" max="2819" width="28.140625" style="3" customWidth="1"/>
    <col min="2820" max="2820" width="25.140625" style="3" customWidth="1"/>
    <col min="2821" max="2821" width="11.5703125" style="3" customWidth="1"/>
    <col min="2822" max="3072" width="14.85546875" style="3"/>
    <col min="3073" max="3073" width="14.85546875" style="3" customWidth="1"/>
    <col min="3074" max="3075" width="28.140625" style="3" customWidth="1"/>
    <col min="3076" max="3076" width="25.140625" style="3" customWidth="1"/>
    <col min="3077" max="3077" width="11.5703125" style="3" customWidth="1"/>
    <col min="3078" max="3328" width="14.85546875" style="3"/>
    <col min="3329" max="3329" width="14.85546875" style="3" customWidth="1"/>
    <col min="3330" max="3331" width="28.140625" style="3" customWidth="1"/>
    <col min="3332" max="3332" width="25.140625" style="3" customWidth="1"/>
    <col min="3333" max="3333" width="11.5703125" style="3" customWidth="1"/>
    <col min="3334" max="3584" width="14.85546875" style="3"/>
    <col min="3585" max="3585" width="14.85546875" style="3" customWidth="1"/>
    <col min="3586" max="3587" width="28.140625" style="3" customWidth="1"/>
    <col min="3588" max="3588" width="25.140625" style="3" customWidth="1"/>
    <col min="3589" max="3589" width="11.5703125" style="3" customWidth="1"/>
    <col min="3590" max="3840" width="14.85546875" style="3"/>
    <col min="3841" max="3841" width="14.85546875" style="3" customWidth="1"/>
    <col min="3842" max="3843" width="28.140625" style="3" customWidth="1"/>
    <col min="3844" max="3844" width="25.140625" style="3" customWidth="1"/>
    <col min="3845" max="3845" width="11.5703125" style="3" customWidth="1"/>
    <col min="3846" max="4096" width="14.85546875" style="3"/>
    <col min="4097" max="4097" width="14.85546875" style="3" customWidth="1"/>
    <col min="4098" max="4099" width="28.140625" style="3" customWidth="1"/>
    <col min="4100" max="4100" width="25.140625" style="3" customWidth="1"/>
    <col min="4101" max="4101" width="11.5703125" style="3" customWidth="1"/>
    <col min="4102" max="4352" width="14.85546875" style="3"/>
    <col min="4353" max="4353" width="14.85546875" style="3" customWidth="1"/>
    <col min="4354" max="4355" width="28.140625" style="3" customWidth="1"/>
    <col min="4356" max="4356" width="25.140625" style="3" customWidth="1"/>
    <col min="4357" max="4357" width="11.5703125" style="3" customWidth="1"/>
    <col min="4358" max="4608" width="14.85546875" style="3"/>
    <col min="4609" max="4609" width="14.85546875" style="3" customWidth="1"/>
    <col min="4610" max="4611" width="28.140625" style="3" customWidth="1"/>
    <col min="4612" max="4612" width="25.140625" style="3" customWidth="1"/>
    <col min="4613" max="4613" width="11.5703125" style="3" customWidth="1"/>
    <col min="4614" max="4864" width="14.85546875" style="3"/>
    <col min="4865" max="4865" width="14.85546875" style="3" customWidth="1"/>
    <col min="4866" max="4867" width="28.140625" style="3" customWidth="1"/>
    <col min="4868" max="4868" width="25.140625" style="3" customWidth="1"/>
    <col min="4869" max="4869" width="11.5703125" style="3" customWidth="1"/>
    <col min="4870" max="5120" width="14.85546875" style="3"/>
    <col min="5121" max="5121" width="14.85546875" style="3" customWidth="1"/>
    <col min="5122" max="5123" width="28.140625" style="3" customWidth="1"/>
    <col min="5124" max="5124" width="25.140625" style="3" customWidth="1"/>
    <col min="5125" max="5125" width="11.5703125" style="3" customWidth="1"/>
    <col min="5126" max="5376" width="14.85546875" style="3"/>
    <col min="5377" max="5377" width="14.85546875" style="3" customWidth="1"/>
    <col min="5378" max="5379" width="28.140625" style="3" customWidth="1"/>
    <col min="5380" max="5380" width="25.140625" style="3" customWidth="1"/>
    <col min="5381" max="5381" width="11.5703125" style="3" customWidth="1"/>
    <col min="5382" max="5632" width="14.85546875" style="3"/>
    <col min="5633" max="5633" width="14.85546875" style="3" customWidth="1"/>
    <col min="5634" max="5635" width="28.140625" style="3" customWidth="1"/>
    <col min="5636" max="5636" width="25.140625" style="3" customWidth="1"/>
    <col min="5637" max="5637" width="11.5703125" style="3" customWidth="1"/>
    <col min="5638" max="5888" width="14.85546875" style="3"/>
    <col min="5889" max="5889" width="14.85546875" style="3" customWidth="1"/>
    <col min="5890" max="5891" width="28.140625" style="3" customWidth="1"/>
    <col min="5892" max="5892" width="25.140625" style="3" customWidth="1"/>
    <col min="5893" max="5893" width="11.5703125" style="3" customWidth="1"/>
    <col min="5894" max="6144" width="14.85546875" style="3"/>
    <col min="6145" max="6145" width="14.85546875" style="3" customWidth="1"/>
    <col min="6146" max="6147" width="28.140625" style="3" customWidth="1"/>
    <col min="6148" max="6148" width="25.140625" style="3" customWidth="1"/>
    <col min="6149" max="6149" width="11.5703125" style="3" customWidth="1"/>
    <col min="6150" max="6400" width="14.85546875" style="3"/>
    <col min="6401" max="6401" width="14.85546875" style="3" customWidth="1"/>
    <col min="6402" max="6403" width="28.140625" style="3" customWidth="1"/>
    <col min="6404" max="6404" width="25.140625" style="3" customWidth="1"/>
    <col min="6405" max="6405" width="11.5703125" style="3" customWidth="1"/>
    <col min="6406" max="6656" width="14.85546875" style="3"/>
    <col min="6657" max="6657" width="14.85546875" style="3" customWidth="1"/>
    <col min="6658" max="6659" width="28.140625" style="3" customWidth="1"/>
    <col min="6660" max="6660" width="25.140625" style="3" customWidth="1"/>
    <col min="6661" max="6661" width="11.5703125" style="3" customWidth="1"/>
    <col min="6662" max="6912" width="14.85546875" style="3"/>
    <col min="6913" max="6913" width="14.85546875" style="3" customWidth="1"/>
    <col min="6914" max="6915" width="28.140625" style="3" customWidth="1"/>
    <col min="6916" max="6916" width="25.140625" style="3" customWidth="1"/>
    <col min="6917" max="6917" width="11.5703125" style="3" customWidth="1"/>
    <col min="6918" max="7168" width="14.85546875" style="3"/>
    <col min="7169" max="7169" width="14.85546875" style="3" customWidth="1"/>
    <col min="7170" max="7171" width="28.140625" style="3" customWidth="1"/>
    <col min="7172" max="7172" width="25.140625" style="3" customWidth="1"/>
    <col min="7173" max="7173" width="11.5703125" style="3" customWidth="1"/>
    <col min="7174" max="7424" width="14.85546875" style="3"/>
    <col min="7425" max="7425" width="14.85546875" style="3" customWidth="1"/>
    <col min="7426" max="7427" width="28.140625" style="3" customWidth="1"/>
    <col min="7428" max="7428" width="25.140625" style="3" customWidth="1"/>
    <col min="7429" max="7429" width="11.5703125" style="3" customWidth="1"/>
    <col min="7430" max="7680" width="14.85546875" style="3"/>
    <col min="7681" max="7681" width="14.85546875" style="3" customWidth="1"/>
    <col min="7682" max="7683" width="28.140625" style="3" customWidth="1"/>
    <col min="7684" max="7684" width="25.140625" style="3" customWidth="1"/>
    <col min="7685" max="7685" width="11.5703125" style="3" customWidth="1"/>
    <col min="7686" max="7936" width="14.85546875" style="3"/>
    <col min="7937" max="7937" width="14.85546875" style="3" customWidth="1"/>
    <col min="7938" max="7939" width="28.140625" style="3" customWidth="1"/>
    <col min="7940" max="7940" width="25.140625" style="3" customWidth="1"/>
    <col min="7941" max="7941" width="11.5703125" style="3" customWidth="1"/>
    <col min="7942" max="8192" width="14.85546875" style="3"/>
    <col min="8193" max="8193" width="14.85546875" style="3" customWidth="1"/>
    <col min="8194" max="8195" width="28.140625" style="3" customWidth="1"/>
    <col min="8196" max="8196" width="25.140625" style="3" customWidth="1"/>
    <col min="8197" max="8197" width="11.5703125" style="3" customWidth="1"/>
    <col min="8198" max="8448" width="14.85546875" style="3"/>
    <col min="8449" max="8449" width="14.85546875" style="3" customWidth="1"/>
    <col min="8450" max="8451" width="28.140625" style="3" customWidth="1"/>
    <col min="8452" max="8452" width="25.140625" style="3" customWidth="1"/>
    <col min="8453" max="8453" width="11.5703125" style="3" customWidth="1"/>
    <col min="8454" max="8704" width="14.85546875" style="3"/>
    <col min="8705" max="8705" width="14.85546875" style="3" customWidth="1"/>
    <col min="8706" max="8707" width="28.140625" style="3" customWidth="1"/>
    <col min="8708" max="8708" width="25.140625" style="3" customWidth="1"/>
    <col min="8709" max="8709" width="11.5703125" style="3" customWidth="1"/>
    <col min="8710" max="8960" width="14.85546875" style="3"/>
    <col min="8961" max="8961" width="14.85546875" style="3" customWidth="1"/>
    <col min="8962" max="8963" width="28.140625" style="3" customWidth="1"/>
    <col min="8964" max="8964" width="25.140625" style="3" customWidth="1"/>
    <col min="8965" max="8965" width="11.5703125" style="3" customWidth="1"/>
    <col min="8966" max="9216" width="14.85546875" style="3"/>
    <col min="9217" max="9217" width="14.85546875" style="3" customWidth="1"/>
    <col min="9218" max="9219" width="28.140625" style="3" customWidth="1"/>
    <col min="9220" max="9220" width="25.140625" style="3" customWidth="1"/>
    <col min="9221" max="9221" width="11.5703125" style="3" customWidth="1"/>
    <col min="9222" max="9472" width="14.85546875" style="3"/>
    <col min="9473" max="9473" width="14.85546875" style="3" customWidth="1"/>
    <col min="9474" max="9475" width="28.140625" style="3" customWidth="1"/>
    <col min="9476" max="9476" width="25.140625" style="3" customWidth="1"/>
    <col min="9477" max="9477" width="11.5703125" style="3" customWidth="1"/>
    <col min="9478" max="9728" width="14.85546875" style="3"/>
    <col min="9729" max="9729" width="14.85546875" style="3" customWidth="1"/>
    <col min="9730" max="9731" width="28.140625" style="3" customWidth="1"/>
    <col min="9732" max="9732" width="25.140625" style="3" customWidth="1"/>
    <col min="9733" max="9733" width="11.5703125" style="3" customWidth="1"/>
    <col min="9734" max="9984" width="14.85546875" style="3"/>
    <col min="9985" max="9985" width="14.85546875" style="3" customWidth="1"/>
    <col min="9986" max="9987" width="28.140625" style="3" customWidth="1"/>
    <col min="9988" max="9988" width="25.140625" style="3" customWidth="1"/>
    <col min="9989" max="9989" width="11.5703125" style="3" customWidth="1"/>
    <col min="9990" max="10240" width="14.85546875" style="3"/>
    <col min="10241" max="10241" width="14.85546875" style="3" customWidth="1"/>
    <col min="10242" max="10243" width="28.140625" style="3" customWidth="1"/>
    <col min="10244" max="10244" width="25.140625" style="3" customWidth="1"/>
    <col min="10245" max="10245" width="11.5703125" style="3" customWidth="1"/>
    <col min="10246" max="10496" width="14.85546875" style="3"/>
    <col min="10497" max="10497" width="14.85546875" style="3" customWidth="1"/>
    <col min="10498" max="10499" width="28.140625" style="3" customWidth="1"/>
    <col min="10500" max="10500" width="25.140625" style="3" customWidth="1"/>
    <col min="10501" max="10501" width="11.5703125" style="3" customWidth="1"/>
    <col min="10502" max="10752" width="14.85546875" style="3"/>
    <col min="10753" max="10753" width="14.85546875" style="3" customWidth="1"/>
    <col min="10754" max="10755" width="28.140625" style="3" customWidth="1"/>
    <col min="10756" max="10756" width="25.140625" style="3" customWidth="1"/>
    <col min="10757" max="10757" width="11.5703125" style="3" customWidth="1"/>
    <col min="10758" max="11008" width="14.85546875" style="3"/>
    <col min="11009" max="11009" width="14.85546875" style="3" customWidth="1"/>
    <col min="11010" max="11011" width="28.140625" style="3" customWidth="1"/>
    <col min="11012" max="11012" width="25.140625" style="3" customWidth="1"/>
    <col min="11013" max="11013" width="11.5703125" style="3" customWidth="1"/>
    <col min="11014" max="11264" width="14.85546875" style="3"/>
    <col min="11265" max="11265" width="14.85546875" style="3" customWidth="1"/>
    <col min="11266" max="11267" width="28.140625" style="3" customWidth="1"/>
    <col min="11268" max="11268" width="25.140625" style="3" customWidth="1"/>
    <col min="11269" max="11269" width="11.5703125" style="3" customWidth="1"/>
    <col min="11270" max="11520" width="14.85546875" style="3"/>
    <col min="11521" max="11521" width="14.85546875" style="3" customWidth="1"/>
    <col min="11522" max="11523" width="28.140625" style="3" customWidth="1"/>
    <col min="11524" max="11524" width="25.140625" style="3" customWidth="1"/>
    <col min="11525" max="11525" width="11.5703125" style="3" customWidth="1"/>
    <col min="11526" max="11776" width="14.85546875" style="3"/>
    <col min="11777" max="11777" width="14.85546875" style="3" customWidth="1"/>
    <col min="11778" max="11779" width="28.140625" style="3" customWidth="1"/>
    <col min="11780" max="11780" width="25.140625" style="3" customWidth="1"/>
    <col min="11781" max="11781" width="11.5703125" style="3" customWidth="1"/>
    <col min="11782" max="12032" width="14.85546875" style="3"/>
    <col min="12033" max="12033" width="14.85546875" style="3" customWidth="1"/>
    <col min="12034" max="12035" width="28.140625" style="3" customWidth="1"/>
    <col min="12036" max="12036" width="25.140625" style="3" customWidth="1"/>
    <col min="12037" max="12037" width="11.5703125" style="3" customWidth="1"/>
    <col min="12038" max="12288" width="14.85546875" style="3"/>
    <col min="12289" max="12289" width="14.85546875" style="3" customWidth="1"/>
    <col min="12290" max="12291" width="28.140625" style="3" customWidth="1"/>
    <col min="12292" max="12292" width="25.140625" style="3" customWidth="1"/>
    <col min="12293" max="12293" width="11.5703125" style="3" customWidth="1"/>
    <col min="12294" max="12544" width="14.85546875" style="3"/>
    <col min="12545" max="12545" width="14.85546875" style="3" customWidth="1"/>
    <col min="12546" max="12547" width="28.140625" style="3" customWidth="1"/>
    <col min="12548" max="12548" width="25.140625" style="3" customWidth="1"/>
    <col min="12549" max="12549" width="11.5703125" style="3" customWidth="1"/>
    <col min="12550" max="12800" width="14.85546875" style="3"/>
    <col min="12801" max="12801" width="14.85546875" style="3" customWidth="1"/>
    <col min="12802" max="12803" width="28.140625" style="3" customWidth="1"/>
    <col min="12804" max="12804" width="25.140625" style="3" customWidth="1"/>
    <col min="12805" max="12805" width="11.5703125" style="3" customWidth="1"/>
    <col min="12806" max="13056" width="14.85546875" style="3"/>
    <col min="13057" max="13057" width="14.85546875" style="3" customWidth="1"/>
    <col min="13058" max="13059" width="28.140625" style="3" customWidth="1"/>
    <col min="13060" max="13060" width="25.140625" style="3" customWidth="1"/>
    <col min="13061" max="13061" width="11.5703125" style="3" customWidth="1"/>
    <col min="13062" max="13312" width="14.85546875" style="3"/>
    <col min="13313" max="13313" width="14.85546875" style="3" customWidth="1"/>
    <col min="13314" max="13315" width="28.140625" style="3" customWidth="1"/>
    <col min="13316" max="13316" width="25.140625" style="3" customWidth="1"/>
    <col min="13317" max="13317" width="11.5703125" style="3" customWidth="1"/>
    <col min="13318" max="13568" width="14.85546875" style="3"/>
    <col min="13569" max="13569" width="14.85546875" style="3" customWidth="1"/>
    <col min="13570" max="13571" width="28.140625" style="3" customWidth="1"/>
    <col min="13572" max="13572" width="25.140625" style="3" customWidth="1"/>
    <col min="13573" max="13573" width="11.5703125" style="3" customWidth="1"/>
    <col min="13574" max="13824" width="14.85546875" style="3"/>
    <col min="13825" max="13825" width="14.85546875" style="3" customWidth="1"/>
    <col min="13826" max="13827" width="28.140625" style="3" customWidth="1"/>
    <col min="13828" max="13828" width="25.140625" style="3" customWidth="1"/>
    <col min="13829" max="13829" width="11.5703125" style="3" customWidth="1"/>
    <col min="13830" max="14080" width="14.85546875" style="3"/>
    <col min="14081" max="14081" width="14.85546875" style="3" customWidth="1"/>
    <col min="14082" max="14083" width="28.140625" style="3" customWidth="1"/>
    <col min="14084" max="14084" width="25.140625" style="3" customWidth="1"/>
    <col min="14085" max="14085" width="11.5703125" style="3" customWidth="1"/>
    <col min="14086" max="14336" width="14.85546875" style="3"/>
    <col min="14337" max="14337" width="14.85546875" style="3" customWidth="1"/>
    <col min="14338" max="14339" width="28.140625" style="3" customWidth="1"/>
    <col min="14340" max="14340" width="25.140625" style="3" customWidth="1"/>
    <col min="14341" max="14341" width="11.5703125" style="3" customWidth="1"/>
    <col min="14342" max="14592" width="14.85546875" style="3"/>
    <col min="14593" max="14593" width="14.85546875" style="3" customWidth="1"/>
    <col min="14594" max="14595" width="28.140625" style="3" customWidth="1"/>
    <col min="14596" max="14596" width="25.140625" style="3" customWidth="1"/>
    <col min="14597" max="14597" width="11.5703125" style="3" customWidth="1"/>
    <col min="14598" max="14848" width="14.85546875" style="3"/>
    <col min="14849" max="14849" width="14.85546875" style="3" customWidth="1"/>
    <col min="14850" max="14851" width="28.140625" style="3" customWidth="1"/>
    <col min="14852" max="14852" width="25.140625" style="3" customWidth="1"/>
    <col min="14853" max="14853" width="11.5703125" style="3" customWidth="1"/>
    <col min="14854" max="15104" width="14.85546875" style="3"/>
    <col min="15105" max="15105" width="14.85546875" style="3" customWidth="1"/>
    <col min="15106" max="15107" width="28.140625" style="3" customWidth="1"/>
    <col min="15108" max="15108" width="25.140625" style="3" customWidth="1"/>
    <col min="15109" max="15109" width="11.5703125" style="3" customWidth="1"/>
    <col min="15110" max="15360" width="14.85546875" style="3"/>
    <col min="15361" max="15361" width="14.85546875" style="3" customWidth="1"/>
    <col min="15362" max="15363" width="28.140625" style="3" customWidth="1"/>
    <col min="15364" max="15364" width="25.140625" style="3" customWidth="1"/>
    <col min="15365" max="15365" width="11.5703125" style="3" customWidth="1"/>
    <col min="15366" max="15616" width="14.85546875" style="3"/>
    <col min="15617" max="15617" width="14.85546875" style="3" customWidth="1"/>
    <col min="15618" max="15619" width="28.140625" style="3" customWidth="1"/>
    <col min="15620" max="15620" width="25.140625" style="3" customWidth="1"/>
    <col min="15621" max="15621" width="11.5703125" style="3" customWidth="1"/>
    <col min="15622" max="15872" width="14.85546875" style="3"/>
    <col min="15873" max="15873" width="14.85546875" style="3" customWidth="1"/>
    <col min="15874" max="15875" width="28.140625" style="3" customWidth="1"/>
    <col min="15876" max="15876" width="25.140625" style="3" customWidth="1"/>
    <col min="15877" max="15877" width="11.5703125" style="3" customWidth="1"/>
    <col min="15878" max="16128" width="14.85546875" style="3"/>
    <col min="16129" max="16129" width="14.85546875" style="3" customWidth="1"/>
    <col min="16130" max="16131" width="28.140625" style="3" customWidth="1"/>
    <col min="16132" max="16132" width="25.140625" style="3" customWidth="1"/>
    <col min="16133" max="16133" width="11.5703125" style="3" customWidth="1"/>
    <col min="16134" max="16384" width="14.85546875" style="3"/>
  </cols>
  <sheetData>
    <row r="1" spans="1:5" ht="25.5">
      <c r="A1" s="1" t="s">
        <v>0</v>
      </c>
      <c r="B1" s="2"/>
      <c r="C1" s="2"/>
      <c r="D1" s="2"/>
      <c r="E1" s="2"/>
    </row>
    <row r="2" spans="1:5">
      <c r="A2" s="2"/>
      <c r="B2" s="2"/>
      <c r="C2" s="2"/>
      <c r="D2" s="2"/>
      <c r="E2" s="2"/>
    </row>
    <row r="3" spans="1:5" ht="15.75">
      <c r="A3" s="4" t="s">
        <v>1</v>
      </c>
      <c r="B3" s="2"/>
      <c r="C3" s="2"/>
      <c r="D3" s="2"/>
      <c r="E3" s="2"/>
    </row>
    <row r="4" spans="1:5" ht="16.5" thickBot="1">
      <c r="A4" s="4"/>
      <c r="B4" s="2"/>
      <c r="C4" s="2"/>
      <c r="D4" s="2"/>
      <c r="E4" s="2"/>
    </row>
    <row r="5" spans="1:5" ht="17.25" thickTop="1" thickBot="1">
      <c r="A5" s="2"/>
      <c r="B5" s="5" t="s">
        <v>2</v>
      </c>
      <c r="C5" s="6" t="s">
        <v>143</v>
      </c>
      <c r="D5" s="2"/>
      <c r="E5" s="2"/>
    </row>
    <row r="6" spans="1:5" ht="17.25" thickTop="1" thickBot="1">
      <c r="A6" s="2"/>
      <c r="B6" s="7" t="s">
        <v>3</v>
      </c>
      <c r="C6" s="8" t="s">
        <v>288</v>
      </c>
      <c r="D6" s="2"/>
      <c r="E6" s="2"/>
    </row>
    <row r="7" spans="1:5" ht="16.5" thickTop="1" thickBot="1">
      <c r="A7" s="2"/>
      <c r="B7" s="2"/>
      <c r="C7" s="2"/>
      <c r="D7" s="2"/>
      <c r="E7" s="2"/>
    </row>
    <row r="8" spans="1:5" ht="17.25" thickTop="1" thickBot="1">
      <c r="A8" s="2"/>
      <c r="B8" s="7" t="s">
        <v>4</v>
      </c>
      <c r="C8" s="100" t="s">
        <v>289</v>
      </c>
      <c r="D8" s="2"/>
      <c r="E8" s="2"/>
    </row>
    <row r="9" spans="1:5" ht="17.25" thickTop="1" thickBot="1">
      <c r="A9" s="2"/>
      <c r="B9" s="7" t="s">
        <v>5</v>
      </c>
      <c r="C9" s="100" t="s">
        <v>144</v>
      </c>
      <c r="D9" s="2"/>
      <c r="E9" s="2"/>
    </row>
    <row r="10" spans="1:5" ht="17.25" thickTop="1" thickBot="1">
      <c r="A10" s="2"/>
      <c r="B10" s="7" t="s">
        <v>6</v>
      </c>
      <c r="C10" s="101" t="s">
        <v>290</v>
      </c>
      <c r="D10" s="2"/>
      <c r="E10" s="2"/>
    </row>
    <row r="11" spans="1:5" ht="17.25" thickTop="1" thickBot="1">
      <c r="A11" s="2"/>
      <c r="B11" s="7" t="s">
        <v>7</v>
      </c>
      <c r="C11" s="9">
        <v>43369</v>
      </c>
      <c r="D11" s="2"/>
      <c r="E11" s="2"/>
    </row>
    <row r="12" spans="1:5" ht="15.75" thickTop="1">
      <c r="A12" s="2"/>
      <c r="B12" s="2"/>
      <c r="C12" s="2"/>
      <c r="D12" s="2"/>
      <c r="E12" s="2"/>
    </row>
    <row r="13" spans="1:5">
      <c r="A13" s="2" t="s">
        <v>8</v>
      </c>
      <c r="B13" s="2"/>
      <c r="C13" s="2"/>
      <c r="D13" s="2"/>
      <c r="E13" s="2"/>
    </row>
    <row r="14" spans="1:5">
      <c r="A14" s="2" t="s">
        <v>10</v>
      </c>
      <c r="B14" s="2"/>
      <c r="C14" s="2"/>
      <c r="D14" s="2"/>
      <c r="E14" s="2"/>
    </row>
    <row r="15" spans="1:5">
      <c r="A15" s="2" t="s">
        <v>9</v>
      </c>
      <c r="B15" s="2"/>
      <c r="C15" s="2"/>
      <c r="D15" s="2"/>
      <c r="E15" s="2"/>
    </row>
    <row r="16" spans="1:5">
      <c r="A16" s="2" t="s">
        <v>11</v>
      </c>
      <c r="B16" s="2"/>
      <c r="C16" s="2"/>
      <c r="D16" s="2"/>
      <c r="E16" s="2"/>
    </row>
    <row r="17" spans="1:5">
      <c r="A17" s="2"/>
      <c r="B17" s="2"/>
      <c r="C17" s="2"/>
      <c r="D17" s="2"/>
      <c r="E17" s="2"/>
    </row>
    <row r="18" spans="1:5">
      <c r="A18" s="2" t="s">
        <v>12</v>
      </c>
      <c r="B18" s="2"/>
      <c r="C18" s="2"/>
      <c r="D18" s="2"/>
      <c r="E18" s="2"/>
    </row>
    <row r="19" spans="1:5">
      <c r="A19" s="10"/>
      <c r="B19" s="2"/>
      <c r="C19" s="2"/>
      <c r="D19" s="2"/>
      <c r="E19" s="2"/>
    </row>
  </sheetData>
  <phoneticPr fontId="2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2"/>
  <dimension ref="A1:AP127"/>
  <sheetViews>
    <sheetView zoomScale="90" zoomScaleNormal="90" workbookViewId="0">
      <pane xSplit="3" ySplit="3" topLeftCell="U4" activePane="bottomRight" state="frozen"/>
      <selection pane="topRight" activeCell="D1" sqref="D1"/>
      <selection pane="bottomLeft" activeCell="A4" sqref="A4"/>
      <selection pane="bottomRight" activeCell="AE8" sqref="AE8"/>
    </sheetView>
  </sheetViews>
  <sheetFormatPr defaultRowHeight="15.75" outlineLevelRow="1"/>
  <cols>
    <col min="1" max="1" width="9" customWidth="1"/>
    <col min="2" max="2" width="71" customWidth="1"/>
    <col min="3" max="3" width="21.5703125" style="32" hidden="1" customWidth="1"/>
    <col min="4" max="4" width="9.140625" style="32"/>
    <col min="5" max="31" width="12.7109375" style="52" customWidth="1"/>
    <col min="33" max="33" width="17" customWidth="1"/>
    <col min="34" max="34" width="25.42578125" customWidth="1"/>
    <col min="84" max="107" width="9.140625" customWidth="1"/>
    <col min="257" max="257" width="9" customWidth="1"/>
    <col min="258" max="258" width="71" customWidth="1"/>
    <col min="259" max="259" width="0" hidden="1" customWidth="1"/>
    <col min="261" max="285" width="8.7109375" customWidth="1"/>
    <col min="287" max="288" width="20.7109375" customWidth="1"/>
    <col min="340" max="363" width="9.140625" customWidth="1"/>
    <col min="513" max="513" width="9" customWidth="1"/>
    <col min="514" max="514" width="71" customWidth="1"/>
    <col min="515" max="515" width="0" hidden="1" customWidth="1"/>
    <col min="517" max="541" width="8.7109375" customWidth="1"/>
    <col min="543" max="544" width="20.7109375" customWidth="1"/>
    <col min="596" max="619" width="9.140625" customWidth="1"/>
    <col min="769" max="769" width="9" customWidth="1"/>
    <col min="770" max="770" width="71" customWidth="1"/>
    <col min="771" max="771" width="0" hidden="1" customWidth="1"/>
    <col min="773" max="797" width="8.7109375" customWidth="1"/>
    <col min="799" max="800" width="20.7109375" customWidth="1"/>
    <col min="852" max="875" width="9.140625" customWidth="1"/>
    <col min="1025" max="1025" width="9" customWidth="1"/>
    <col min="1026" max="1026" width="71" customWidth="1"/>
    <col min="1027" max="1027" width="0" hidden="1" customWidth="1"/>
    <col min="1029" max="1053" width="8.7109375" customWidth="1"/>
    <col min="1055" max="1056" width="20.7109375" customWidth="1"/>
    <col min="1108" max="1131" width="9.140625" customWidth="1"/>
    <col min="1281" max="1281" width="9" customWidth="1"/>
    <col min="1282" max="1282" width="71" customWidth="1"/>
    <col min="1283" max="1283" width="0" hidden="1" customWidth="1"/>
    <col min="1285" max="1309" width="8.7109375" customWidth="1"/>
    <col min="1311" max="1312" width="20.7109375" customWidth="1"/>
    <col min="1364" max="1387" width="9.140625" customWidth="1"/>
    <col min="1537" max="1537" width="9" customWidth="1"/>
    <col min="1538" max="1538" width="71" customWidth="1"/>
    <col min="1539" max="1539" width="0" hidden="1" customWidth="1"/>
    <col min="1541" max="1565" width="8.7109375" customWidth="1"/>
    <col min="1567" max="1568" width="20.7109375" customWidth="1"/>
    <col min="1620" max="1643" width="9.140625" customWidth="1"/>
    <col min="1793" max="1793" width="9" customWidth="1"/>
    <col min="1794" max="1794" width="71" customWidth="1"/>
    <col min="1795" max="1795" width="0" hidden="1" customWidth="1"/>
    <col min="1797" max="1821" width="8.7109375" customWidth="1"/>
    <col min="1823" max="1824" width="20.7109375" customWidth="1"/>
    <col min="1876" max="1899" width="9.140625" customWidth="1"/>
    <col min="2049" max="2049" width="9" customWidth="1"/>
    <col min="2050" max="2050" width="71" customWidth="1"/>
    <col min="2051" max="2051" width="0" hidden="1" customWidth="1"/>
    <col min="2053" max="2077" width="8.7109375" customWidth="1"/>
    <col min="2079" max="2080" width="20.7109375" customWidth="1"/>
    <col min="2132" max="2155" width="9.140625" customWidth="1"/>
    <col min="2305" max="2305" width="9" customWidth="1"/>
    <col min="2306" max="2306" width="71" customWidth="1"/>
    <col min="2307" max="2307" width="0" hidden="1" customWidth="1"/>
    <col min="2309" max="2333" width="8.7109375" customWidth="1"/>
    <col min="2335" max="2336" width="20.7109375" customWidth="1"/>
    <col min="2388" max="2411" width="9.140625" customWidth="1"/>
    <col min="2561" max="2561" width="9" customWidth="1"/>
    <col min="2562" max="2562" width="71" customWidth="1"/>
    <col min="2563" max="2563" width="0" hidden="1" customWidth="1"/>
    <col min="2565" max="2589" width="8.7109375" customWidth="1"/>
    <col min="2591" max="2592" width="20.7109375" customWidth="1"/>
    <col min="2644" max="2667" width="9.140625" customWidth="1"/>
    <col min="2817" max="2817" width="9" customWidth="1"/>
    <col min="2818" max="2818" width="71" customWidth="1"/>
    <col min="2819" max="2819" width="0" hidden="1" customWidth="1"/>
    <col min="2821" max="2845" width="8.7109375" customWidth="1"/>
    <col min="2847" max="2848" width="20.7109375" customWidth="1"/>
    <col min="2900" max="2923" width="9.140625" customWidth="1"/>
    <col min="3073" max="3073" width="9" customWidth="1"/>
    <col min="3074" max="3074" width="71" customWidth="1"/>
    <col min="3075" max="3075" width="0" hidden="1" customWidth="1"/>
    <col min="3077" max="3101" width="8.7109375" customWidth="1"/>
    <col min="3103" max="3104" width="20.7109375" customWidth="1"/>
    <col min="3156" max="3179" width="9.140625" customWidth="1"/>
    <col min="3329" max="3329" width="9" customWidth="1"/>
    <col min="3330" max="3330" width="71" customWidth="1"/>
    <col min="3331" max="3331" width="0" hidden="1" customWidth="1"/>
    <col min="3333" max="3357" width="8.7109375" customWidth="1"/>
    <col min="3359" max="3360" width="20.7109375" customWidth="1"/>
    <col min="3412" max="3435" width="9.140625" customWidth="1"/>
    <col min="3585" max="3585" width="9" customWidth="1"/>
    <col min="3586" max="3586" width="71" customWidth="1"/>
    <col min="3587" max="3587" width="0" hidden="1" customWidth="1"/>
    <col min="3589" max="3613" width="8.7109375" customWidth="1"/>
    <col min="3615" max="3616" width="20.7109375" customWidth="1"/>
    <col min="3668" max="3691" width="9.140625" customWidth="1"/>
    <col min="3841" max="3841" width="9" customWidth="1"/>
    <col min="3842" max="3842" width="71" customWidth="1"/>
    <col min="3843" max="3843" width="0" hidden="1" customWidth="1"/>
    <col min="3845" max="3869" width="8.7109375" customWidth="1"/>
    <col min="3871" max="3872" width="20.7109375" customWidth="1"/>
    <col min="3924" max="3947" width="9.140625" customWidth="1"/>
    <col min="4097" max="4097" width="9" customWidth="1"/>
    <col min="4098" max="4098" width="71" customWidth="1"/>
    <col min="4099" max="4099" width="0" hidden="1" customWidth="1"/>
    <col min="4101" max="4125" width="8.7109375" customWidth="1"/>
    <col min="4127" max="4128" width="20.7109375" customWidth="1"/>
    <col min="4180" max="4203" width="9.140625" customWidth="1"/>
    <col min="4353" max="4353" width="9" customWidth="1"/>
    <col min="4354" max="4354" width="71" customWidth="1"/>
    <col min="4355" max="4355" width="0" hidden="1" customWidth="1"/>
    <col min="4357" max="4381" width="8.7109375" customWidth="1"/>
    <col min="4383" max="4384" width="20.7109375" customWidth="1"/>
    <col min="4436" max="4459" width="9.140625" customWidth="1"/>
    <col min="4609" max="4609" width="9" customWidth="1"/>
    <col min="4610" max="4610" width="71" customWidth="1"/>
    <col min="4611" max="4611" width="0" hidden="1" customWidth="1"/>
    <col min="4613" max="4637" width="8.7109375" customWidth="1"/>
    <col min="4639" max="4640" width="20.7109375" customWidth="1"/>
    <col min="4692" max="4715" width="9.140625" customWidth="1"/>
    <col min="4865" max="4865" width="9" customWidth="1"/>
    <col min="4866" max="4866" width="71" customWidth="1"/>
    <col min="4867" max="4867" width="0" hidden="1" customWidth="1"/>
    <col min="4869" max="4893" width="8.7109375" customWidth="1"/>
    <col min="4895" max="4896" width="20.7109375" customWidth="1"/>
    <col min="4948" max="4971" width="9.140625" customWidth="1"/>
    <col min="5121" max="5121" width="9" customWidth="1"/>
    <col min="5122" max="5122" width="71" customWidth="1"/>
    <col min="5123" max="5123" width="0" hidden="1" customWidth="1"/>
    <col min="5125" max="5149" width="8.7109375" customWidth="1"/>
    <col min="5151" max="5152" width="20.7109375" customWidth="1"/>
    <col min="5204" max="5227" width="9.140625" customWidth="1"/>
    <col min="5377" max="5377" width="9" customWidth="1"/>
    <col min="5378" max="5378" width="71" customWidth="1"/>
    <col min="5379" max="5379" width="0" hidden="1" customWidth="1"/>
    <col min="5381" max="5405" width="8.7109375" customWidth="1"/>
    <col min="5407" max="5408" width="20.7109375" customWidth="1"/>
    <col min="5460" max="5483" width="9.140625" customWidth="1"/>
    <col min="5633" max="5633" width="9" customWidth="1"/>
    <col min="5634" max="5634" width="71" customWidth="1"/>
    <col min="5635" max="5635" width="0" hidden="1" customWidth="1"/>
    <col min="5637" max="5661" width="8.7109375" customWidth="1"/>
    <col min="5663" max="5664" width="20.7109375" customWidth="1"/>
    <col min="5716" max="5739" width="9.140625" customWidth="1"/>
    <col min="5889" max="5889" width="9" customWidth="1"/>
    <col min="5890" max="5890" width="71" customWidth="1"/>
    <col min="5891" max="5891" width="0" hidden="1" customWidth="1"/>
    <col min="5893" max="5917" width="8.7109375" customWidth="1"/>
    <col min="5919" max="5920" width="20.7109375" customWidth="1"/>
    <col min="5972" max="5995" width="9.140625" customWidth="1"/>
    <col min="6145" max="6145" width="9" customWidth="1"/>
    <col min="6146" max="6146" width="71" customWidth="1"/>
    <col min="6147" max="6147" width="0" hidden="1" customWidth="1"/>
    <col min="6149" max="6173" width="8.7109375" customWidth="1"/>
    <col min="6175" max="6176" width="20.7109375" customWidth="1"/>
    <col min="6228" max="6251" width="9.140625" customWidth="1"/>
    <col min="6401" max="6401" width="9" customWidth="1"/>
    <col min="6402" max="6402" width="71" customWidth="1"/>
    <col min="6403" max="6403" width="0" hidden="1" customWidth="1"/>
    <col min="6405" max="6429" width="8.7109375" customWidth="1"/>
    <col min="6431" max="6432" width="20.7109375" customWidth="1"/>
    <col min="6484" max="6507" width="9.140625" customWidth="1"/>
    <col min="6657" max="6657" width="9" customWidth="1"/>
    <col min="6658" max="6658" width="71" customWidth="1"/>
    <col min="6659" max="6659" width="0" hidden="1" customWidth="1"/>
    <col min="6661" max="6685" width="8.7109375" customWidth="1"/>
    <col min="6687" max="6688" width="20.7109375" customWidth="1"/>
    <col min="6740" max="6763" width="9.140625" customWidth="1"/>
    <col min="6913" max="6913" width="9" customWidth="1"/>
    <col min="6914" max="6914" width="71" customWidth="1"/>
    <col min="6915" max="6915" width="0" hidden="1" customWidth="1"/>
    <col min="6917" max="6941" width="8.7109375" customWidth="1"/>
    <col min="6943" max="6944" width="20.7109375" customWidth="1"/>
    <col min="6996" max="7019" width="9.140625" customWidth="1"/>
    <col min="7169" max="7169" width="9" customWidth="1"/>
    <col min="7170" max="7170" width="71" customWidth="1"/>
    <col min="7171" max="7171" width="0" hidden="1" customWidth="1"/>
    <col min="7173" max="7197" width="8.7109375" customWidth="1"/>
    <col min="7199" max="7200" width="20.7109375" customWidth="1"/>
    <col min="7252" max="7275" width="9.140625" customWidth="1"/>
    <col min="7425" max="7425" width="9" customWidth="1"/>
    <col min="7426" max="7426" width="71" customWidth="1"/>
    <col min="7427" max="7427" width="0" hidden="1" customWidth="1"/>
    <col min="7429" max="7453" width="8.7109375" customWidth="1"/>
    <col min="7455" max="7456" width="20.7109375" customWidth="1"/>
    <col min="7508" max="7531" width="9.140625" customWidth="1"/>
    <col min="7681" max="7681" width="9" customWidth="1"/>
    <col min="7682" max="7682" width="71" customWidth="1"/>
    <col min="7683" max="7683" width="0" hidden="1" customWidth="1"/>
    <col min="7685" max="7709" width="8.7109375" customWidth="1"/>
    <col min="7711" max="7712" width="20.7109375" customWidth="1"/>
    <col min="7764" max="7787" width="9.140625" customWidth="1"/>
    <col min="7937" max="7937" width="9" customWidth="1"/>
    <col min="7938" max="7938" width="71" customWidth="1"/>
    <col min="7939" max="7939" width="0" hidden="1" customWidth="1"/>
    <col min="7941" max="7965" width="8.7109375" customWidth="1"/>
    <col min="7967" max="7968" width="20.7109375" customWidth="1"/>
    <col min="8020" max="8043" width="9.140625" customWidth="1"/>
    <col min="8193" max="8193" width="9" customWidth="1"/>
    <col min="8194" max="8194" width="71" customWidth="1"/>
    <col min="8195" max="8195" width="0" hidden="1" customWidth="1"/>
    <col min="8197" max="8221" width="8.7109375" customWidth="1"/>
    <col min="8223" max="8224" width="20.7109375" customWidth="1"/>
    <col min="8276" max="8299" width="9.140625" customWidth="1"/>
    <col min="8449" max="8449" width="9" customWidth="1"/>
    <col min="8450" max="8450" width="71" customWidth="1"/>
    <col min="8451" max="8451" width="0" hidden="1" customWidth="1"/>
    <col min="8453" max="8477" width="8.7109375" customWidth="1"/>
    <col min="8479" max="8480" width="20.7109375" customWidth="1"/>
    <col min="8532" max="8555" width="9.140625" customWidth="1"/>
    <col min="8705" max="8705" width="9" customWidth="1"/>
    <col min="8706" max="8706" width="71" customWidth="1"/>
    <col min="8707" max="8707" width="0" hidden="1" customWidth="1"/>
    <col min="8709" max="8733" width="8.7109375" customWidth="1"/>
    <col min="8735" max="8736" width="20.7109375" customWidth="1"/>
    <col min="8788" max="8811" width="9.140625" customWidth="1"/>
    <col min="8961" max="8961" width="9" customWidth="1"/>
    <col min="8962" max="8962" width="71" customWidth="1"/>
    <col min="8963" max="8963" width="0" hidden="1" customWidth="1"/>
    <col min="8965" max="8989" width="8.7109375" customWidth="1"/>
    <col min="8991" max="8992" width="20.7109375" customWidth="1"/>
    <col min="9044" max="9067" width="9.140625" customWidth="1"/>
    <col min="9217" max="9217" width="9" customWidth="1"/>
    <col min="9218" max="9218" width="71" customWidth="1"/>
    <col min="9219" max="9219" width="0" hidden="1" customWidth="1"/>
    <col min="9221" max="9245" width="8.7109375" customWidth="1"/>
    <col min="9247" max="9248" width="20.7109375" customWidth="1"/>
    <col min="9300" max="9323" width="9.140625" customWidth="1"/>
    <col min="9473" max="9473" width="9" customWidth="1"/>
    <col min="9474" max="9474" width="71" customWidth="1"/>
    <col min="9475" max="9475" width="0" hidden="1" customWidth="1"/>
    <col min="9477" max="9501" width="8.7109375" customWidth="1"/>
    <col min="9503" max="9504" width="20.7109375" customWidth="1"/>
    <col min="9556" max="9579" width="9.140625" customWidth="1"/>
    <col min="9729" max="9729" width="9" customWidth="1"/>
    <col min="9730" max="9730" width="71" customWidth="1"/>
    <col min="9731" max="9731" width="0" hidden="1" customWidth="1"/>
    <col min="9733" max="9757" width="8.7109375" customWidth="1"/>
    <col min="9759" max="9760" width="20.7109375" customWidth="1"/>
    <col min="9812" max="9835" width="9.140625" customWidth="1"/>
    <col min="9985" max="9985" width="9" customWidth="1"/>
    <col min="9986" max="9986" width="71" customWidth="1"/>
    <col min="9987" max="9987" width="0" hidden="1" customWidth="1"/>
    <col min="9989" max="10013" width="8.7109375" customWidth="1"/>
    <col min="10015" max="10016" width="20.7109375" customWidth="1"/>
    <col min="10068" max="10091" width="9.140625" customWidth="1"/>
    <col min="10241" max="10241" width="9" customWidth="1"/>
    <col min="10242" max="10242" width="71" customWidth="1"/>
    <col min="10243" max="10243" width="0" hidden="1" customWidth="1"/>
    <col min="10245" max="10269" width="8.7109375" customWidth="1"/>
    <col min="10271" max="10272" width="20.7109375" customWidth="1"/>
    <col min="10324" max="10347" width="9.140625" customWidth="1"/>
    <col min="10497" max="10497" width="9" customWidth="1"/>
    <col min="10498" max="10498" width="71" customWidth="1"/>
    <col min="10499" max="10499" width="0" hidden="1" customWidth="1"/>
    <col min="10501" max="10525" width="8.7109375" customWidth="1"/>
    <col min="10527" max="10528" width="20.7109375" customWidth="1"/>
    <col min="10580" max="10603" width="9.140625" customWidth="1"/>
    <col min="10753" max="10753" width="9" customWidth="1"/>
    <col min="10754" max="10754" width="71" customWidth="1"/>
    <col min="10755" max="10755" width="0" hidden="1" customWidth="1"/>
    <col min="10757" max="10781" width="8.7109375" customWidth="1"/>
    <col min="10783" max="10784" width="20.7109375" customWidth="1"/>
    <col min="10836" max="10859" width="9.140625" customWidth="1"/>
    <col min="11009" max="11009" width="9" customWidth="1"/>
    <col min="11010" max="11010" width="71" customWidth="1"/>
    <col min="11011" max="11011" width="0" hidden="1" customWidth="1"/>
    <col min="11013" max="11037" width="8.7109375" customWidth="1"/>
    <col min="11039" max="11040" width="20.7109375" customWidth="1"/>
    <col min="11092" max="11115" width="9.140625" customWidth="1"/>
    <col min="11265" max="11265" width="9" customWidth="1"/>
    <col min="11266" max="11266" width="71" customWidth="1"/>
    <col min="11267" max="11267" width="0" hidden="1" customWidth="1"/>
    <col min="11269" max="11293" width="8.7109375" customWidth="1"/>
    <col min="11295" max="11296" width="20.7109375" customWidth="1"/>
    <col min="11348" max="11371" width="9.140625" customWidth="1"/>
    <col min="11521" max="11521" width="9" customWidth="1"/>
    <col min="11522" max="11522" width="71" customWidth="1"/>
    <col min="11523" max="11523" width="0" hidden="1" customWidth="1"/>
    <col min="11525" max="11549" width="8.7109375" customWidth="1"/>
    <col min="11551" max="11552" width="20.7109375" customWidth="1"/>
    <col min="11604" max="11627" width="9.140625" customWidth="1"/>
    <col min="11777" max="11777" width="9" customWidth="1"/>
    <col min="11778" max="11778" width="71" customWidth="1"/>
    <col min="11779" max="11779" width="0" hidden="1" customWidth="1"/>
    <col min="11781" max="11805" width="8.7109375" customWidth="1"/>
    <col min="11807" max="11808" width="20.7109375" customWidth="1"/>
    <col min="11860" max="11883" width="9.140625" customWidth="1"/>
    <col min="12033" max="12033" width="9" customWidth="1"/>
    <col min="12034" max="12034" width="71" customWidth="1"/>
    <col min="12035" max="12035" width="0" hidden="1" customWidth="1"/>
    <col min="12037" max="12061" width="8.7109375" customWidth="1"/>
    <col min="12063" max="12064" width="20.7109375" customWidth="1"/>
    <col min="12116" max="12139" width="9.140625" customWidth="1"/>
    <col min="12289" max="12289" width="9" customWidth="1"/>
    <col min="12290" max="12290" width="71" customWidth="1"/>
    <col min="12291" max="12291" width="0" hidden="1" customWidth="1"/>
    <col min="12293" max="12317" width="8.7109375" customWidth="1"/>
    <col min="12319" max="12320" width="20.7109375" customWidth="1"/>
    <col min="12372" max="12395" width="9.140625" customWidth="1"/>
    <col min="12545" max="12545" width="9" customWidth="1"/>
    <col min="12546" max="12546" width="71" customWidth="1"/>
    <col min="12547" max="12547" width="0" hidden="1" customWidth="1"/>
    <col min="12549" max="12573" width="8.7109375" customWidth="1"/>
    <col min="12575" max="12576" width="20.7109375" customWidth="1"/>
    <col min="12628" max="12651" width="9.140625" customWidth="1"/>
    <col min="12801" max="12801" width="9" customWidth="1"/>
    <col min="12802" max="12802" width="71" customWidth="1"/>
    <col min="12803" max="12803" width="0" hidden="1" customWidth="1"/>
    <col min="12805" max="12829" width="8.7109375" customWidth="1"/>
    <col min="12831" max="12832" width="20.7109375" customWidth="1"/>
    <col min="12884" max="12907" width="9.140625" customWidth="1"/>
    <col min="13057" max="13057" width="9" customWidth="1"/>
    <col min="13058" max="13058" width="71" customWidth="1"/>
    <col min="13059" max="13059" width="0" hidden="1" customWidth="1"/>
    <col min="13061" max="13085" width="8.7109375" customWidth="1"/>
    <col min="13087" max="13088" width="20.7109375" customWidth="1"/>
    <col min="13140" max="13163" width="9.140625" customWidth="1"/>
    <col min="13313" max="13313" width="9" customWidth="1"/>
    <col min="13314" max="13314" width="71" customWidth="1"/>
    <col min="13315" max="13315" width="0" hidden="1" customWidth="1"/>
    <col min="13317" max="13341" width="8.7109375" customWidth="1"/>
    <col min="13343" max="13344" width="20.7109375" customWidth="1"/>
    <col min="13396" max="13419" width="9.140625" customWidth="1"/>
    <col min="13569" max="13569" width="9" customWidth="1"/>
    <col min="13570" max="13570" width="71" customWidth="1"/>
    <col min="13571" max="13571" width="0" hidden="1" customWidth="1"/>
    <col min="13573" max="13597" width="8.7109375" customWidth="1"/>
    <col min="13599" max="13600" width="20.7109375" customWidth="1"/>
    <col min="13652" max="13675" width="9.140625" customWidth="1"/>
    <col min="13825" max="13825" width="9" customWidth="1"/>
    <col min="13826" max="13826" width="71" customWidth="1"/>
    <col min="13827" max="13827" width="0" hidden="1" customWidth="1"/>
    <col min="13829" max="13853" width="8.7109375" customWidth="1"/>
    <col min="13855" max="13856" width="20.7109375" customWidth="1"/>
    <col min="13908" max="13931" width="9.140625" customWidth="1"/>
    <col min="14081" max="14081" width="9" customWidth="1"/>
    <col min="14082" max="14082" width="71" customWidth="1"/>
    <col min="14083" max="14083" width="0" hidden="1" customWidth="1"/>
    <col min="14085" max="14109" width="8.7109375" customWidth="1"/>
    <col min="14111" max="14112" width="20.7109375" customWidth="1"/>
    <col min="14164" max="14187" width="9.140625" customWidth="1"/>
    <col min="14337" max="14337" width="9" customWidth="1"/>
    <col min="14338" max="14338" width="71" customWidth="1"/>
    <col min="14339" max="14339" width="0" hidden="1" customWidth="1"/>
    <col min="14341" max="14365" width="8.7109375" customWidth="1"/>
    <col min="14367" max="14368" width="20.7109375" customWidth="1"/>
    <col min="14420" max="14443" width="9.140625" customWidth="1"/>
    <col min="14593" max="14593" width="9" customWidth="1"/>
    <col min="14594" max="14594" width="71" customWidth="1"/>
    <col min="14595" max="14595" width="0" hidden="1" customWidth="1"/>
    <col min="14597" max="14621" width="8.7109375" customWidth="1"/>
    <col min="14623" max="14624" width="20.7109375" customWidth="1"/>
    <col min="14676" max="14699" width="9.140625" customWidth="1"/>
    <col min="14849" max="14849" width="9" customWidth="1"/>
    <col min="14850" max="14850" width="71" customWidth="1"/>
    <col min="14851" max="14851" width="0" hidden="1" customWidth="1"/>
    <col min="14853" max="14877" width="8.7109375" customWidth="1"/>
    <col min="14879" max="14880" width="20.7109375" customWidth="1"/>
    <col min="14932" max="14955" width="9.140625" customWidth="1"/>
    <col min="15105" max="15105" width="9" customWidth="1"/>
    <col min="15106" max="15106" width="71" customWidth="1"/>
    <col min="15107" max="15107" width="0" hidden="1" customWidth="1"/>
    <col min="15109" max="15133" width="8.7109375" customWidth="1"/>
    <col min="15135" max="15136" width="20.7109375" customWidth="1"/>
    <col min="15188" max="15211" width="9.140625" customWidth="1"/>
    <col min="15361" max="15361" width="9" customWidth="1"/>
    <col min="15362" max="15362" width="71" customWidth="1"/>
    <col min="15363" max="15363" width="0" hidden="1" customWidth="1"/>
    <col min="15365" max="15389" width="8.7109375" customWidth="1"/>
    <col min="15391" max="15392" width="20.7109375" customWidth="1"/>
    <col min="15444" max="15467" width="9.140625" customWidth="1"/>
    <col min="15617" max="15617" width="9" customWidth="1"/>
    <col min="15618" max="15618" width="71" customWidth="1"/>
    <col min="15619" max="15619" width="0" hidden="1" customWidth="1"/>
    <col min="15621" max="15645" width="8.7109375" customWidth="1"/>
    <col min="15647" max="15648" width="20.7109375" customWidth="1"/>
    <col min="15700" max="15723" width="9.140625" customWidth="1"/>
    <col min="15873" max="15873" width="9" customWidth="1"/>
    <col min="15874" max="15874" width="71" customWidth="1"/>
    <col min="15875" max="15875" width="0" hidden="1" customWidth="1"/>
    <col min="15877" max="15901" width="8.7109375" customWidth="1"/>
    <col min="15903" max="15904" width="20.7109375" customWidth="1"/>
    <col min="15956" max="15979" width="9.140625" customWidth="1"/>
    <col min="16129" max="16129" width="9" customWidth="1"/>
    <col min="16130" max="16130" width="71" customWidth="1"/>
    <col min="16131" max="16131" width="0" hidden="1" customWidth="1"/>
    <col min="16133" max="16157" width="8.7109375" customWidth="1"/>
    <col min="16159" max="16160" width="20.7109375" customWidth="1"/>
    <col min="16212" max="16235" width="9.140625" customWidth="1"/>
  </cols>
  <sheetData>
    <row r="1" spans="1:34" s="29" customFormat="1" ht="15" customHeight="1">
      <c r="A1" s="53"/>
      <c r="B1" s="54" t="s">
        <v>101</v>
      </c>
      <c r="C1" s="19" t="s">
        <v>34</v>
      </c>
      <c r="D1" s="27" t="s">
        <v>35</v>
      </c>
      <c r="E1" s="28">
        <v>1990</v>
      </c>
      <c r="F1" s="28">
        <v>1991</v>
      </c>
      <c r="G1" s="28">
        <v>1992</v>
      </c>
      <c r="H1" s="28">
        <v>1993</v>
      </c>
      <c r="I1" s="28">
        <v>1994</v>
      </c>
      <c r="J1" s="28">
        <v>1995</v>
      </c>
      <c r="K1" s="28">
        <v>1996</v>
      </c>
      <c r="L1" s="28">
        <v>1997</v>
      </c>
      <c r="M1" s="28">
        <v>1998</v>
      </c>
      <c r="N1" s="28">
        <v>1999</v>
      </c>
      <c r="O1" s="28">
        <v>2000</v>
      </c>
      <c r="P1" s="28">
        <f t="shared" ref="P1:AD1" si="0">O1+1</f>
        <v>2001</v>
      </c>
      <c r="Q1" s="28">
        <f t="shared" si="0"/>
        <v>2002</v>
      </c>
      <c r="R1" s="28">
        <f t="shared" si="0"/>
        <v>2003</v>
      </c>
      <c r="S1" s="28">
        <f t="shared" si="0"/>
        <v>2004</v>
      </c>
      <c r="T1" s="28">
        <f t="shared" si="0"/>
        <v>2005</v>
      </c>
      <c r="U1" s="28">
        <f t="shared" si="0"/>
        <v>2006</v>
      </c>
      <c r="V1" s="28">
        <f t="shared" si="0"/>
        <v>2007</v>
      </c>
      <c r="W1" s="28">
        <f t="shared" si="0"/>
        <v>2008</v>
      </c>
      <c r="X1" s="28">
        <f t="shared" si="0"/>
        <v>2009</v>
      </c>
      <c r="Y1" s="28">
        <f t="shared" si="0"/>
        <v>2010</v>
      </c>
      <c r="Z1" s="28">
        <f t="shared" si="0"/>
        <v>2011</v>
      </c>
      <c r="AA1" s="28">
        <f t="shared" si="0"/>
        <v>2012</v>
      </c>
      <c r="AB1" s="28">
        <f t="shared" si="0"/>
        <v>2013</v>
      </c>
      <c r="AC1" s="28">
        <v>2014</v>
      </c>
      <c r="AD1" s="28">
        <f t="shared" si="0"/>
        <v>2015</v>
      </c>
      <c r="AE1" s="28">
        <v>2016</v>
      </c>
      <c r="AF1" s="28"/>
      <c r="AG1" s="27" t="s">
        <v>36</v>
      </c>
      <c r="AH1" s="27" t="s">
        <v>37</v>
      </c>
    </row>
    <row r="2" spans="1:34" ht="18" customHeight="1">
      <c r="A2" s="30"/>
      <c r="B2" s="31"/>
      <c r="D2" s="33"/>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G2" s="31"/>
      <c r="AH2" s="31"/>
    </row>
    <row r="3" spans="1:34">
      <c r="A3" s="53" t="s">
        <v>38</v>
      </c>
      <c r="B3" s="55" t="s">
        <v>39</v>
      </c>
      <c r="C3" s="56"/>
      <c r="D3" s="57"/>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G3" s="35"/>
      <c r="AH3" s="35"/>
    </row>
    <row r="4" spans="1:34">
      <c r="A4" s="36" t="b">
        <v>1</v>
      </c>
      <c r="B4" s="37" t="s">
        <v>40</v>
      </c>
      <c r="C4" s="32" t="s">
        <v>41</v>
      </c>
      <c r="D4" s="38" t="s">
        <v>42</v>
      </c>
      <c r="E4" s="39">
        <f>[1]HKC!E29/10^6</f>
        <v>5.7045000000000003</v>
      </c>
      <c r="F4" s="39">
        <f>[1]HKC!F29/10^6</f>
        <v>5.7519999999999998</v>
      </c>
      <c r="G4" s="39">
        <f>[1]HKC!G29/10^6</f>
        <v>5.8005000000000004</v>
      </c>
      <c r="H4" s="39">
        <f>[1]HKC!H29/10^6</f>
        <v>5.9009999999999998</v>
      </c>
      <c r="I4" s="39">
        <f>[1]HKC!I29/10^6</f>
        <v>6.0354000000000001</v>
      </c>
      <c r="J4" s="39">
        <f>[1]HKC!J29/10^6</f>
        <v>6.1561000000000003</v>
      </c>
      <c r="K4" s="39">
        <f>[1]HKC!K29/10^6</f>
        <v>6.4355000000000002</v>
      </c>
      <c r="L4" s="39">
        <f>[1]HKC!L29/10^6</f>
        <v>6.4893000000000001</v>
      </c>
      <c r="M4" s="39">
        <f>[1]HKC!M29/10^6</f>
        <v>6.5437000000000003</v>
      </c>
      <c r="N4" s="39">
        <f>[1]HKC!N29/10^6</f>
        <v>6.6064999999999996</v>
      </c>
      <c r="O4" s="39">
        <f>[1]HKC!O29/10^6</f>
        <v>6.665</v>
      </c>
      <c r="P4" s="39">
        <f>[1]HKC!P29/10^6</f>
        <v>6.7142999999999997</v>
      </c>
      <c r="Q4" s="39">
        <f>[1]HKC!Q29/10^6</f>
        <v>6.7441000000000004</v>
      </c>
      <c r="R4" s="39">
        <f>[1]HKC!R29/10^6</f>
        <v>6.7308000000000003</v>
      </c>
      <c r="S4" s="39">
        <f>[1]HKC!S29/10^6</f>
        <v>6.7835000000000001</v>
      </c>
      <c r="T4" s="39">
        <f>[1]HKC!T29/10^6</f>
        <v>6.8132000000000001</v>
      </c>
      <c r="U4" s="39">
        <f>[1]HKC!U29/10^6</f>
        <v>6.8571</v>
      </c>
      <c r="V4" s="39">
        <f>[1]HKC!V29/10^6</f>
        <v>6.9162999999999997</v>
      </c>
      <c r="W4" s="39">
        <f>[1]HKC!W29/10^6</f>
        <v>6.9577999999999998</v>
      </c>
      <c r="X4" s="39">
        <f>[1]HKC!X29/10^6</f>
        <v>6.9728000000000003</v>
      </c>
      <c r="Y4" s="39">
        <f>[1]HKC!Y29/10^6</f>
        <v>7.0242000000000004</v>
      </c>
      <c r="Z4" s="39">
        <f>[1]HKC!Z29/10^6</f>
        <v>7.0716000000000001</v>
      </c>
      <c r="AA4" s="39">
        <f>[1]HKC!AA29/10^6</f>
        <v>7.1546000000000003</v>
      </c>
      <c r="AB4" s="39">
        <f>[1]HKC!AB29/10^6</f>
        <v>7.1875</v>
      </c>
      <c r="AC4" s="39">
        <f>[1]HKC!AC29/10^6</f>
        <v>7.2416999999999998</v>
      </c>
      <c r="AD4" s="39">
        <f>[1]HKC!AD29/10^6</f>
        <v>7.3056999999999999</v>
      </c>
      <c r="AE4" s="39"/>
      <c r="AG4" s="40" t="s">
        <v>104</v>
      </c>
      <c r="AH4" s="40"/>
    </row>
    <row r="5" spans="1:34" ht="15.75" hidden="1" customHeight="1" outlineLevel="1">
      <c r="A5" s="36"/>
      <c r="B5" s="37" t="s">
        <v>44</v>
      </c>
      <c r="C5" s="32" t="s">
        <v>45</v>
      </c>
      <c r="D5" s="38" t="s">
        <v>46</v>
      </c>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G5" s="40" t="s">
        <v>43</v>
      </c>
      <c r="AH5" s="40"/>
    </row>
    <row r="6" spans="1:34" ht="15.75" hidden="1" customHeight="1" outlineLevel="1">
      <c r="A6" s="36"/>
      <c r="B6" s="37" t="s">
        <v>47</v>
      </c>
      <c r="C6" s="32" t="s">
        <v>48</v>
      </c>
      <c r="D6" s="38" t="s">
        <v>46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G6" s="40" t="s">
        <v>43</v>
      </c>
      <c r="AH6" s="40"/>
    </row>
    <row r="7" spans="1:34" outlineLevel="1">
      <c r="A7" s="36"/>
      <c r="B7" s="83" t="s">
        <v>126</v>
      </c>
      <c r="D7" s="38" t="s">
        <v>42</v>
      </c>
      <c r="E7" s="84">
        <f>[2]Urban!E$7/10^6</f>
        <v>5.6769470000000002</v>
      </c>
      <c r="F7" s="84">
        <f>[2]Urban!F$7/10^6</f>
        <v>5.742337</v>
      </c>
      <c r="G7" s="84">
        <f>[2]Urban!G$7/10^6</f>
        <v>5.7992819999999998</v>
      </c>
      <c r="H7" s="84">
        <f>[2]Urban!H$7/10^6</f>
        <v>5.9009999999999998</v>
      </c>
      <c r="I7" s="84">
        <f>[2]Urban!I$7/10^6</f>
        <v>6.0354000000000001</v>
      </c>
      <c r="J7" s="84">
        <f>[2]Urban!J$7/10^6</f>
        <v>6.1561000000000003</v>
      </c>
      <c r="K7" s="84">
        <f>[2]Urban!K$7/10^6</f>
        <v>6.4355000000000002</v>
      </c>
      <c r="L7" s="84">
        <f>[2]Urban!L$7/10^6</f>
        <v>6.4893000000000001</v>
      </c>
      <c r="M7" s="84">
        <f>[2]Urban!M$7/10^6</f>
        <v>6.5437000000000003</v>
      </c>
      <c r="N7" s="84">
        <f>[2]Urban!N$7/10^6</f>
        <v>6.6064999999999996</v>
      </c>
      <c r="O7" s="84">
        <f>[2]Urban!O$7/10^6</f>
        <v>6.665</v>
      </c>
      <c r="P7" s="84">
        <f>[2]Urban!P$7/10^6</f>
        <v>6.7142999999999997</v>
      </c>
      <c r="Q7" s="84">
        <f>[2]Urban!Q$7/10^6</f>
        <v>6.7441000000000004</v>
      </c>
      <c r="R7" s="84">
        <f>[2]Urban!R$7/10^6</f>
        <v>6.7308000000000003</v>
      </c>
      <c r="S7" s="84">
        <f>[2]Urban!S$7/10^6</f>
        <v>6.7835000000000001</v>
      </c>
      <c r="T7" s="84">
        <f>[2]Urban!T$7/10^6</f>
        <v>6.8132000000000001</v>
      </c>
      <c r="U7" s="84">
        <f>[2]Urban!U$7/10^6</f>
        <v>6.8571</v>
      </c>
      <c r="V7" s="84">
        <f>[2]Urban!V$7/10^6</f>
        <v>6.9162999999999997</v>
      </c>
      <c r="W7" s="84">
        <f>[2]Urban!W$7/10^6</f>
        <v>6.9577999999999998</v>
      </c>
      <c r="X7" s="84">
        <f>[2]Urban!X$7/10^6</f>
        <v>6.9728000000000003</v>
      </c>
      <c r="Y7" s="84">
        <f>[2]Urban!Y$7/10^6</f>
        <v>7.0242000000000004</v>
      </c>
      <c r="Z7" s="84">
        <f>[2]Urban!Z$7/10^6</f>
        <v>7.0716000000000001</v>
      </c>
      <c r="AA7" s="84">
        <f>[2]Urban!AA$7/10^6</f>
        <v>7.1546000000000003</v>
      </c>
      <c r="AB7" s="84">
        <f>[2]Urban!AB$7/10^6</f>
        <v>7.1875</v>
      </c>
      <c r="AC7" s="84">
        <f>[2]Urban!AC$7/10^6</f>
        <v>7.2416999999999998</v>
      </c>
      <c r="AD7" s="84">
        <f>[2]Urban!AD$7/10^6</f>
        <v>7.3056999999999999</v>
      </c>
      <c r="AE7" s="84"/>
      <c r="AG7" s="40" t="s">
        <v>104</v>
      </c>
      <c r="AH7" s="40"/>
    </row>
    <row r="8" spans="1:34" outlineLevel="1">
      <c r="A8" s="36"/>
      <c r="B8" s="83" t="s">
        <v>127</v>
      </c>
      <c r="D8" s="38" t="s">
        <v>42</v>
      </c>
      <c r="E8" s="84">
        <f>[2]Rural!E$7/10^6</f>
        <v>2.7553000000000001E-2</v>
      </c>
      <c r="F8" s="84">
        <f>[2]Rural!F$7/10^6</f>
        <v>9.6629999999999997E-3</v>
      </c>
      <c r="G8" s="84">
        <f>[2]Rural!G$7/10^6</f>
        <v>1.2179999999999999E-3</v>
      </c>
      <c r="H8" s="84">
        <f>[2]Rural!H$7/10^6</f>
        <v>0</v>
      </c>
      <c r="I8" s="84">
        <f>[2]Rural!I$7/10^6</f>
        <v>0</v>
      </c>
      <c r="J8" s="84">
        <f>[2]Rural!J$7/10^6</f>
        <v>0</v>
      </c>
      <c r="K8" s="84">
        <f>[2]Rural!K$7/10^6</f>
        <v>0</v>
      </c>
      <c r="L8" s="84">
        <f>[2]Rural!L$7/10^6</f>
        <v>0</v>
      </c>
      <c r="M8" s="84">
        <f>[2]Rural!M$7/10^6</f>
        <v>0</v>
      </c>
      <c r="N8" s="84">
        <f>[2]Rural!N$7/10^6</f>
        <v>0</v>
      </c>
      <c r="O8" s="84">
        <f>[2]Rural!O$7/10^6</f>
        <v>0</v>
      </c>
      <c r="P8" s="84">
        <f>[2]Rural!P$7/10^6</f>
        <v>0</v>
      </c>
      <c r="Q8" s="84">
        <f>[2]Rural!Q$7/10^6</f>
        <v>0</v>
      </c>
      <c r="R8" s="84">
        <f>[2]Rural!R$7/10^6</f>
        <v>0</v>
      </c>
      <c r="S8" s="84">
        <f>[2]Rural!S$7/10^6</f>
        <v>0</v>
      </c>
      <c r="T8" s="84">
        <f>[2]Rural!T$7/10^6</f>
        <v>0</v>
      </c>
      <c r="U8" s="84">
        <f>[2]Rural!U$7/10^6</f>
        <v>0</v>
      </c>
      <c r="V8" s="84">
        <f>[2]Rural!V$7/10^6</f>
        <v>0</v>
      </c>
      <c r="W8" s="84">
        <f>[2]Rural!W$7/10^6</f>
        <v>0</v>
      </c>
      <c r="X8" s="84">
        <f>[2]Rural!X$7/10^6</f>
        <v>0</v>
      </c>
      <c r="Y8" s="84">
        <f>[2]Rural!Y$7/10^6</f>
        <v>0</v>
      </c>
      <c r="Z8" s="84">
        <f>[2]Rural!Z$7/10^6</f>
        <v>0</v>
      </c>
      <c r="AA8" s="84">
        <f>[2]Rural!AA$7/10^6</f>
        <v>0</v>
      </c>
      <c r="AB8" s="84">
        <f>[2]Rural!AB$7/10^6</f>
        <v>0</v>
      </c>
      <c r="AC8" s="84">
        <f>[2]Rural!AC$7/10^6</f>
        <v>0</v>
      </c>
      <c r="AD8" s="84">
        <f>[2]Rural!AD$7/10^6</f>
        <v>0</v>
      </c>
      <c r="AE8" s="84"/>
      <c r="AG8" s="40" t="s">
        <v>104</v>
      </c>
      <c r="AH8" s="40"/>
    </row>
    <row r="9" spans="1:34" outlineLevel="1">
      <c r="A9" s="36"/>
      <c r="B9" s="83" t="s">
        <v>151</v>
      </c>
      <c r="D9" s="3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G9" s="40"/>
      <c r="AH9" s="40"/>
    </row>
    <row r="10" spans="1:34" outlineLevel="1">
      <c r="A10" s="36"/>
      <c r="B10" s="83" t="s">
        <v>126</v>
      </c>
      <c r="D10" s="38"/>
      <c r="E10" s="116">
        <f>E7/E4</f>
        <v>0.99516995354544657</v>
      </c>
      <c r="F10" s="116">
        <f t="shared" ref="F10:AD10" si="1">F7/F4</f>
        <v>0.99832006258692629</v>
      </c>
      <c r="G10" s="116">
        <f t="shared" si="1"/>
        <v>0.99979001810188761</v>
      </c>
      <c r="H10" s="115">
        <f t="shared" si="1"/>
        <v>1</v>
      </c>
      <c r="I10" s="115">
        <f t="shared" si="1"/>
        <v>1</v>
      </c>
      <c r="J10" s="115">
        <f t="shared" si="1"/>
        <v>1</v>
      </c>
      <c r="K10" s="115">
        <f t="shared" si="1"/>
        <v>1</v>
      </c>
      <c r="L10" s="115">
        <f t="shared" si="1"/>
        <v>1</v>
      </c>
      <c r="M10" s="115">
        <f t="shared" si="1"/>
        <v>1</v>
      </c>
      <c r="N10" s="115">
        <f t="shared" si="1"/>
        <v>1</v>
      </c>
      <c r="O10" s="115">
        <f t="shared" si="1"/>
        <v>1</v>
      </c>
      <c r="P10" s="115">
        <f t="shared" si="1"/>
        <v>1</v>
      </c>
      <c r="Q10" s="115">
        <f t="shared" si="1"/>
        <v>1</v>
      </c>
      <c r="R10" s="115">
        <f t="shared" si="1"/>
        <v>1</v>
      </c>
      <c r="S10" s="115">
        <f t="shared" si="1"/>
        <v>1</v>
      </c>
      <c r="T10" s="115">
        <f t="shared" si="1"/>
        <v>1</v>
      </c>
      <c r="U10" s="115">
        <f t="shared" si="1"/>
        <v>1</v>
      </c>
      <c r="V10" s="115">
        <f t="shared" si="1"/>
        <v>1</v>
      </c>
      <c r="W10" s="115">
        <f t="shared" si="1"/>
        <v>1</v>
      </c>
      <c r="X10" s="115">
        <f t="shared" si="1"/>
        <v>1</v>
      </c>
      <c r="Y10" s="115">
        <f t="shared" si="1"/>
        <v>1</v>
      </c>
      <c r="Z10" s="115">
        <f t="shared" si="1"/>
        <v>1</v>
      </c>
      <c r="AA10" s="115">
        <f t="shared" si="1"/>
        <v>1</v>
      </c>
      <c r="AB10" s="115">
        <f t="shared" si="1"/>
        <v>1</v>
      </c>
      <c r="AC10" s="115">
        <f t="shared" si="1"/>
        <v>1</v>
      </c>
      <c r="AD10" s="115">
        <f t="shared" si="1"/>
        <v>1</v>
      </c>
      <c r="AE10" s="115"/>
      <c r="AG10" s="40"/>
      <c r="AH10" s="40"/>
    </row>
    <row r="11" spans="1:34" outlineLevel="1">
      <c r="A11" s="36"/>
      <c r="B11" s="83" t="s">
        <v>127</v>
      </c>
      <c r="D11" s="3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G11" s="40"/>
      <c r="AH11" s="40"/>
    </row>
    <row r="12" spans="1:34">
      <c r="A12" s="36" t="b">
        <v>1</v>
      </c>
      <c r="B12" s="37" t="s">
        <v>49</v>
      </c>
      <c r="C12" s="32" t="s">
        <v>50</v>
      </c>
      <c r="D12" s="38" t="s">
        <v>42</v>
      </c>
      <c r="E12" s="39">
        <f>[3]Data!F19/10^6</f>
        <v>2.8471799999999998</v>
      </c>
      <c r="F12" s="39">
        <f>[3]Data!F19/10^6</f>
        <v>2.8471799999999998</v>
      </c>
      <c r="G12" s="39">
        <f>[3]Data!G19/10^6</f>
        <v>2.839645</v>
      </c>
      <c r="H12" s="39">
        <f>[3]Data!H19/10^6</f>
        <v>2.8720919999999999</v>
      </c>
      <c r="I12" s="39">
        <f>[3]Data!I19/10^6</f>
        <v>2.9407709999999998</v>
      </c>
      <c r="J12" s="39">
        <f>[3]Data!J19/10^6</f>
        <v>2.976407</v>
      </c>
      <c r="K12" s="39">
        <f>[3]Data!K19/10^6</f>
        <v>3.1147550000000002</v>
      </c>
      <c r="L12" s="39">
        <f>[3]Data!L19/10^6</f>
        <v>3.1562260000000002</v>
      </c>
      <c r="M12" s="39">
        <f>[3]Data!M19/10^6</f>
        <v>3.1118380000000001</v>
      </c>
      <c r="N12" s="39">
        <f>[3]Data!N19/10^6</f>
        <v>3.1027179999999999</v>
      </c>
      <c r="O12" s="39">
        <f>[3]Data!O19/10^6</f>
        <v>3.1842579999999998</v>
      </c>
      <c r="P12" s="39">
        <f>[3]Data!P19/10^6</f>
        <v>3.23082</v>
      </c>
      <c r="Q12" s="39">
        <f>[3]Data!Q19/10^6</f>
        <v>3.217603</v>
      </c>
      <c r="R12" s="39">
        <f>[3]Data!R19/10^6</f>
        <v>3.2005270000000001</v>
      </c>
      <c r="S12" s="39">
        <f>[3]Data!S19/10^6</f>
        <v>3.2899560000000001</v>
      </c>
      <c r="T12" s="39">
        <f>[3]Data!T19/10^6</f>
        <v>3.3632529999999998</v>
      </c>
      <c r="U12" s="39">
        <f>[3]Data!U19/10^6</f>
        <v>3.434555</v>
      </c>
      <c r="V12" s="39">
        <f>[3]Data!V19/10^6</f>
        <v>3.5232890000000001</v>
      </c>
      <c r="W12" s="39">
        <f>[3]Data!W19/10^6</f>
        <v>3.556486</v>
      </c>
      <c r="X12" s="39">
        <f>[3]Data!X19/10^6</f>
        <v>3.5145409999999999</v>
      </c>
      <c r="Y12" s="39">
        <f>[3]Data!Y19/10^6</f>
        <v>3.5147590000000002</v>
      </c>
      <c r="Z12" s="39">
        <f>[3]Data!Z19/10^6</f>
        <v>3.5727989999999998</v>
      </c>
      <c r="AA12" s="39">
        <f>[3]Data!AA19/10^6</f>
        <v>3.6110009999999999</v>
      </c>
      <c r="AB12" s="39">
        <f>[3]Data!AB19/10^6</f>
        <v>3.6129340000000001</v>
      </c>
      <c r="AC12" s="39">
        <f>[3]Data!AC19/10^6</f>
        <v>3.6129340000000001</v>
      </c>
      <c r="AD12" s="39">
        <f>[3]Data!AD19/10^6</f>
        <v>0</v>
      </c>
      <c r="AE12" s="39"/>
      <c r="AG12" s="40" t="s">
        <v>104</v>
      </c>
      <c r="AH12" s="40"/>
    </row>
    <row r="13" spans="1:34">
      <c r="A13" s="36" t="b">
        <v>1</v>
      </c>
      <c r="B13" s="37" t="s">
        <v>51</v>
      </c>
      <c r="C13" s="32" t="s">
        <v>52</v>
      </c>
      <c r="D13" s="38" t="s">
        <v>42</v>
      </c>
      <c r="E13" s="39">
        <f>E12*([3]Data!E15%)</f>
        <v>0.52672829999999993</v>
      </c>
      <c r="F13" s="39">
        <f>F12*([3]Data!F15%)</f>
        <v>0.53811700913887084</v>
      </c>
      <c r="G13" s="39">
        <f>G12*([3]Data!G15%)</f>
        <v>0.56224968833522659</v>
      </c>
      <c r="H13" s="39">
        <f>H12*([3]Data!H15%)</f>
        <v>0.60888352591232431</v>
      </c>
      <c r="I13" s="39">
        <f>I12*([3]Data!I15%)</f>
        <v>0.67637733</v>
      </c>
      <c r="J13" s="39">
        <f>J12*([3]Data!J15%)</f>
        <v>0.73814891329181531</v>
      </c>
      <c r="K13" s="39">
        <f>K12*([3]Data!K15%)</f>
        <v>0.80983630000000006</v>
      </c>
      <c r="L13" s="39">
        <f>L12*([3]Data!L15%)</f>
        <v>0.8332436519599542</v>
      </c>
      <c r="M13" s="39">
        <f>M12*([3]Data!M15%)</f>
        <v>0.83086076974144141</v>
      </c>
      <c r="N13" s="39">
        <f>N12*([3]Data!N15%)</f>
        <v>0.83463113016407076</v>
      </c>
      <c r="O13" s="39">
        <f>O12*([3]Data!O15%)</f>
        <v>0.87567095000000006</v>
      </c>
      <c r="P13" s="39">
        <f>P12*([3]Data!P15%)</f>
        <v>0.89493716464920192</v>
      </c>
      <c r="Q13" s="39">
        <f>Q12*([3]Data!Q15%)</f>
        <v>0.92023447027418059</v>
      </c>
      <c r="R13" s="39">
        <f>R12*([3]Data!R15%)</f>
        <v>0.93775438658191546</v>
      </c>
      <c r="S13" s="39">
        <f>S12*([3]Data!S15%)</f>
        <v>1.0067265485501853</v>
      </c>
      <c r="T13" s="39">
        <f>T12*([3]Data!T15%)</f>
        <v>1.0560614291702088</v>
      </c>
      <c r="U13" s="39">
        <f>U12*([3]Data!U15%)</f>
        <v>1.1059267362035767</v>
      </c>
      <c r="V13" s="39">
        <f>V12*([3]Data!V15%)</f>
        <v>1.1415456897611234</v>
      </c>
      <c r="W13" s="39">
        <f>W12*([3]Data!W15%)</f>
        <v>1.1807533791338365</v>
      </c>
      <c r="X13" s="39">
        <f>X12*([3]Data!X15%)</f>
        <v>1.1984584273723604</v>
      </c>
      <c r="Y13" s="39">
        <f>Y12*([3]Data!Y15%)</f>
        <v>1.2161065603690342</v>
      </c>
      <c r="Z13" s="39">
        <f>Z12*([3]Data!Z15%)</f>
        <v>1.2754892702582949</v>
      </c>
      <c r="AA13" s="80" t="e">
        <f>AA12*([3]Data!AA15%)</f>
        <v>#VALUE!</v>
      </c>
      <c r="AB13" s="80" t="e">
        <f>AB12*([3]Data!AB15%)</f>
        <v>#VALUE!</v>
      </c>
      <c r="AC13" s="80" t="e">
        <f>AC12*([3]Data!AC15%)</f>
        <v>#VALUE!</v>
      </c>
      <c r="AD13" s="80">
        <f>AD12*([3]Data!AD15%)</f>
        <v>0</v>
      </c>
      <c r="AE13" s="80"/>
      <c r="AG13" s="40" t="s">
        <v>104</v>
      </c>
      <c r="AH13" s="40"/>
    </row>
    <row r="14" spans="1:34">
      <c r="A14" s="36"/>
      <c r="B14" s="37"/>
      <c r="D14" s="38"/>
      <c r="E14" s="42"/>
      <c r="F14" s="42"/>
      <c r="G14" s="42"/>
      <c r="H14" s="42"/>
      <c r="I14" s="42"/>
      <c r="J14" s="42"/>
      <c r="K14" s="42"/>
      <c r="L14" s="42"/>
      <c r="M14" s="42"/>
      <c r="N14" s="42"/>
      <c r="O14" s="42"/>
      <c r="P14" s="42"/>
      <c r="Q14" s="42"/>
      <c r="R14" s="43"/>
      <c r="S14" s="42"/>
      <c r="T14" s="42"/>
      <c r="U14" s="42"/>
      <c r="V14" s="42"/>
      <c r="W14" s="42"/>
      <c r="X14" s="42"/>
      <c r="Y14" s="42"/>
      <c r="Z14" s="42"/>
      <c r="AA14" s="42"/>
      <c r="AB14" s="42"/>
      <c r="AC14" s="42"/>
      <c r="AD14" s="42"/>
      <c r="AE14" s="42"/>
      <c r="AG14" s="37"/>
      <c r="AH14" s="37"/>
    </row>
    <row r="15" spans="1:34">
      <c r="A15" s="36" t="b">
        <v>1</v>
      </c>
      <c r="B15" s="221" t="s">
        <v>286</v>
      </c>
      <c r="C15" s="32" t="s">
        <v>53</v>
      </c>
      <c r="D15" s="38" t="s">
        <v>54</v>
      </c>
      <c r="E15" s="215">
        <v>1.64</v>
      </c>
      <c r="F15" s="215">
        <v>1.67</v>
      </c>
      <c r="G15" s="215">
        <v>1.75</v>
      </c>
      <c r="H15" s="215">
        <v>1.79</v>
      </c>
      <c r="I15" s="215">
        <v>1.85</v>
      </c>
      <c r="J15" s="215">
        <v>1.9</v>
      </c>
      <c r="K15" s="215">
        <v>1.96</v>
      </c>
      <c r="L15" s="215">
        <v>1.98</v>
      </c>
      <c r="M15" s="215">
        <v>2.0099999999999998</v>
      </c>
      <c r="N15" s="215">
        <v>2.0699999999999998</v>
      </c>
      <c r="O15" s="215">
        <v>2.14</v>
      </c>
      <c r="P15" s="215">
        <v>2.2400000000000002</v>
      </c>
      <c r="Q15" s="215">
        <v>2.2999999999999998</v>
      </c>
      <c r="R15" s="215">
        <v>2.36</v>
      </c>
      <c r="S15" s="215">
        <v>2.39</v>
      </c>
      <c r="T15" s="215">
        <v>2.4300000000000002</v>
      </c>
      <c r="U15" s="215">
        <v>2.48</v>
      </c>
      <c r="V15" s="215">
        <v>2.5</v>
      </c>
      <c r="W15" s="215">
        <v>2.52</v>
      </c>
      <c r="X15" s="215">
        <v>2.5499999999999998</v>
      </c>
      <c r="Y15" s="215">
        <v>2.56</v>
      </c>
      <c r="Z15" s="215">
        <v>2.59</v>
      </c>
      <c r="AA15" s="215">
        <v>2.63</v>
      </c>
      <c r="AB15" s="215">
        <v>2.65</v>
      </c>
      <c r="AC15" s="215">
        <v>2.67</v>
      </c>
      <c r="AD15" s="215">
        <v>2.7</v>
      </c>
      <c r="AE15" s="215">
        <v>2.73</v>
      </c>
      <c r="AG15" s="44" t="s">
        <v>118</v>
      </c>
      <c r="AH15" s="204" t="s">
        <v>285</v>
      </c>
    </row>
    <row r="16" spans="1:34">
      <c r="A16" s="36" t="b">
        <v>1</v>
      </c>
      <c r="B16" s="221" t="s">
        <v>287</v>
      </c>
      <c r="C16" s="32" t="s">
        <v>55</v>
      </c>
      <c r="D16" s="38" t="s">
        <v>54</v>
      </c>
      <c r="E16" s="215" t="s">
        <v>255</v>
      </c>
      <c r="F16" s="215">
        <v>1.51</v>
      </c>
      <c r="G16" s="215" t="s">
        <v>255</v>
      </c>
      <c r="H16" s="215" t="s">
        <v>255</v>
      </c>
      <c r="I16" s="215" t="s">
        <v>255</v>
      </c>
      <c r="J16" s="215" t="s">
        <v>255</v>
      </c>
      <c r="K16" s="215">
        <v>1.78</v>
      </c>
      <c r="L16" s="215" t="s">
        <v>255</v>
      </c>
      <c r="M16" s="215" t="s">
        <v>255</v>
      </c>
      <c r="N16" s="215" t="s">
        <v>255</v>
      </c>
      <c r="O16" s="215" t="s">
        <v>255</v>
      </c>
      <c r="P16" s="215">
        <v>2.0099999999999998</v>
      </c>
      <c r="Q16" s="215" t="s">
        <v>255</v>
      </c>
      <c r="R16" s="215" t="s">
        <v>255</v>
      </c>
      <c r="S16" s="215" t="s">
        <v>255</v>
      </c>
      <c r="T16" s="215" t="s">
        <v>255</v>
      </c>
      <c r="U16" s="215">
        <v>2.23</v>
      </c>
      <c r="V16" s="215" t="s">
        <v>255</v>
      </c>
      <c r="W16" s="215" t="s">
        <v>255</v>
      </c>
      <c r="X16" s="215" t="s">
        <v>255</v>
      </c>
      <c r="Y16" s="215" t="s">
        <v>255</v>
      </c>
      <c r="Z16" s="215">
        <v>2.38</v>
      </c>
      <c r="AA16" s="215" t="s">
        <v>255</v>
      </c>
      <c r="AB16" s="215" t="s">
        <v>255</v>
      </c>
      <c r="AC16" s="215" t="s">
        <v>255</v>
      </c>
      <c r="AD16" s="215" t="s">
        <v>255</v>
      </c>
      <c r="AE16" s="215">
        <v>2.5299999999999998</v>
      </c>
      <c r="AG16" s="44" t="s">
        <v>118</v>
      </c>
      <c r="AH16" s="204" t="s">
        <v>256</v>
      </c>
    </row>
    <row r="17" spans="1:34">
      <c r="A17" s="36"/>
      <c r="B17" s="37" t="s">
        <v>56</v>
      </c>
      <c r="C17" s="32" t="s">
        <v>57</v>
      </c>
      <c r="D17" s="38" t="s">
        <v>54</v>
      </c>
      <c r="E17" s="74">
        <f>'[4]num dwelling'!C55/10^6</f>
        <v>0</v>
      </c>
      <c r="F17" s="74">
        <f>'[4]num dwelling'!D55/10^6</f>
        <v>0</v>
      </c>
      <c r="G17" s="74">
        <f>'[4]num dwelling'!E55/10^6</f>
        <v>0</v>
      </c>
      <c r="H17" s="74">
        <f>'[4]num dwelling'!F55/10^6</f>
        <v>0</v>
      </c>
      <c r="I17" s="74">
        <f>'[4]num dwelling'!G55/10^6</f>
        <v>0</v>
      </c>
      <c r="J17" s="74">
        <f>'[4]num dwelling'!H55/10^6</f>
        <v>0</v>
      </c>
      <c r="K17" s="74">
        <f>'[4]num dwelling'!I55/10^6</f>
        <v>0</v>
      </c>
      <c r="L17" s="74">
        <f>'[4]num dwelling'!J55/10^6</f>
        <v>0</v>
      </c>
      <c r="M17" s="74">
        <f>'[4]num dwelling'!K55/10^6</f>
        <v>0</v>
      </c>
      <c r="N17" s="74">
        <f>'[4]num dwelling'!L55/10^6</f>
        <v>0</v>
      </c>
      <c r="O17" s="74">
        <f>'[4]num dwelling'!M55/10^6</f>
        <v>0</v>
      </c>
      <c r="P17" s="74">
        <f>'[4]num dwelling'!N55/10^6</f>
        <v>0</v>
      </c>
      <c r="Q17" s="74">
        <f>'[4]num dwelling'!O55/10^6</f>
        <v>0</v>
      </c>
      <c r="R17" s="74">
        <f>'[4]num dwelling'!P55/10^6</f>
        <v>0</v>
      </c>
      <c r="S17" s="74">
        <f>'[4]num dwelling'!Q55/10^6</f>
        <v>0</v>
      </c>
      <c r="T17" s="74">
        <f>'[4]num dwelling'!R55/10^6</f>
        <v>0</v>
      </c>
      <c r="U17" s="74">
        <f>'[4]num dwelling'!S55/10^6</f>
        <v>0</v>
      </c>
      <c r="V17" s="74">
        <f>'[4]num dwelling'!T55/10^6</f>
        <v>0</v>
      </c>
      <c r="W17" s="74">
        <f>'[4]num dwelling'!U55/10^6</f>
        <v>0</v>
      </c>
      <c r="X17" s="74">
        <f>'[4]num dwelling'!V55/10^6</f>
        <v>0</v>
      </c>
      <c r="Y17" s="74">
        <f>'[4]num dwelling'!W55/10^6</f>
        <v>0</v>
      </c>
      <c r="Z17" s="74">
        <f>'[4]num dwelling'!X55/10^6</f>
        <v>0</v>
      </c>
      <c r="AA17" s="74">
        <f>'[4]num dwelling'!Y55/10^6</f>
        <v>0</v>
      </c>
      <c r="AB17" s="74">
        <f>'[4]num dwelling'!Z55/10^6</f>
        <v>0</v>
      </c>
      <c r="AC17" s="74">
        <f>'[4]num dwelling'!AA55/10^6</f>
        <v>0</v>
      </c>
      <c r="AD17" s="74">
        <f>'[4]num dwelling'!AB55/10^6</f>
        <v>0</v>
      </c>
      <c r="AE17" s="74"/>
      <c r="AG17" s="44" t="s">
        <v>118</v>
      </c>
      <c r="AH17" s="111" t="s">
        <v>141</v>
      </c>
    </row>
    <row r="18" spans="1:34">
      <c r="A18" s="36"/>
      <c r="B18" s="37" t="s">
        <v>58</v>
      </c>
      <c r="C18" s="32" t="s">
        <v>59</v>
      </c>
      <c r="D18" s="38" t="s">
        <v>60</v>
      </c>
      <c r="E18" s="74" t="e">
        <f>E4/E16</f>
        <v>#VALUE!</v>
      </c>
      <c r="F18" s="74">
        <f t="shared" ref="F18:AB18" si="2">F4/F16</f>
        <v>3.8092715231788077</v>
      </c>
      <c r="G18" s="74" t="e">
        <f t="shared" si="2"/>
        <v>#VALUE!</v>
      </c>
      <c r="H18" s="74" t="e">
        <f t="shared" si="2"/>
        <v>#VALUE!</v>
      </c>
      <c r="I18" s="74" t="e">
        <f t="shared" si="2"/>
        <v>#VALUE!</v>
      </c>
      <c r="J18" s="74" t="e">
        <f t="shared" si="2"/>
        <v>#VALUE!</v>
      </c>
      <c r="K18" s="74">
        <f t="shared" si="2"/>
        <v>3.6154494382022473</v>
      </c>
      <c r="L18" s="74" t="e">
        <f t="shared" si="2"/>
        <v>#VALUE!</v>
      </c>
      <c r="M18" s="74" t="e">
        <f t="shared" si="2"/>
        <v>#VALUE!</v>
      </c>
      <c r="N18" s="74" t="e">
        <f t="shared" si="2"/>
        <v>#VALUE!</v>
      </c>
      <c r="O18" s="74" t="e">
        <f t="shared" si="2"/>
        <v>#VALUE!</v>
      </c>
      <c r="P18" s="74">
        <f t="shared" si="2"/>
        <v>3.3404477611940302</v>
      </c>
      <c r="Q18" s="74" t="e">
        <f>Q4/Q16</f>
        <v>#VALUE!</v>
      </c>
      <c r="R18" s="74" t="e">
        <f t="shared" si="2"/>
        <v>#VALUE!</v>
      </c>
      <c r="S18" s="74" t="e">
        <f t="shared" si="2"/>
        <v>#VALUE!</v>
      </c>
      <c r="T18" s="74" t="e">
        <f t="shared" si="2"/>
        <v>#VALUE!</v>
      </c>
      <c r="U18" s="74">
        <f t="shared" si="2"/>
        <v>3.074932735426009</v>
      </c>
      <c r="V18" s="74" t="e">
        <f t="shared" si="2"/>
        <v>#VALUE!</v>
      </c>
      <c r="W18" s="74" t="e">
        <f t="shared" si="2"/>
        <v>#VALUE!</v>
      </c>
      <c r="X18" s="74" t="e">
        <f t="shared" si="2"/>
        <v>#VALUE!</v>
      </c>
      <c r="Y18" s="74" t="e">
        <f t="shared" si="2"/>
        <v>#VALUE!</v>
      </c>
      <c r="Z18" s="74">
        <f t="shared" si="2"/>
        <v>2.9712605042016809</v>
      </c>
      <c r="AA18" s="74" t="e">
        <f t="shared" si="2"/>
        <v>#VALUE!</v>
      </c>
      <c r="AB18" s="74" t="e">
        <f t="shared" si="2"/>
        <v>#VALUE!</v>
      </c>
      <c r="AC18" s="74" t="e">
        <f t="shared" ref="AC18:AE18" si="3">AC4/AC16</f>
        <v>#VALUE!</v>
      </c>
      <c r="AD18" s="74" t="e">
        <f t="shared" si="3"/>
        <v>#VALUE!</v>
      </c>
      <c r="AE18" s="74">
        <f t="shared" si="3"/>
        <v>0</v>
      </c>
      <c r="AG18" s="44" t="s">
        <v>118</v>
      </c>
      <c r="AH18" s="111" t="s">
        <v>141</v>
      </c>
    </row>
    <row r="19" spans="1:34" ht="15.75" hidden="1" customHeight="1" outlineLevel="1">
      <c r="A19" s="36"/>
      <c r="B19" s="46" t="s">
        <v>61</v>
      </c>
      <c r="C19" s="32" t="s">
        <v>62</v>
      </c>
      <c r="D19" s="47" t="s">
        <v>46</v>
      </c>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G19" s="44" t="s">
        <v>118</v>
      </c>
      <c r="AH19" s="99" t="s">
        <v>141</v>
      </c>
    </row>
    <row r="20" spans="1:34" ht="15.75" hidden="1" customHeight="1" outlineLevel="1">
      <c r="A20" s="36"/>
      <c r="B20" s="46" t="s">
        <v>63</v>
      </c>
      <c r="C20" s="32" t="s">
        <v>64</v>
      </c>
      <c r="D20" s="47" t="s">
        <v>46</v>
      </c>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G20" s="44" t="s">
        <v>118</v>
      </c>
      <c r="AH20" s="99" t="s">
        <v>141</v>
      </c>
    </row>
    <row r="21" spans="1:34" ht="15.75" hidden="1" customHeight="1" outlineLevel="1">
      <c r="A21" s="36"/>
      <c r="B21" s="46" t="s">
        <v>65</v>
      </c>
      <c r="C21" s="32" t="s">
        <v>66</v>
      </c>
      <c r="D21" s="47" t="s">
        <v>46</v>
      </c>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G21" s="44" t="s">
        <v>118</v>
      </c>
      <c r="AH21" s="99" t="s">
        <v>141</v>
      </c>
    </row>
    <row r="22" spans="1:34" ht="15.75" hidden="1" customHeight="1" outlineLevel="1">
      <c r="A22" s="36"/>
      <c r="B22" s="46" t="s">
        <v>67</v>
      </c>
      <c r="C22" s="32" t="s">
        <v>68</v>
      </c>
      <c r="D22" s="47" t="s">
        <v>46</v>
      </c>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G22" s="44" t="s">
        <v>118</v>
      </c>
      <c r="AH22" s="99" t="s">
        <v>141</v>
      </c>
    </row>
    <row r="23" spans="1:34" ht="15.75" hidden="1" customHeight="1" outlineLevel="1">
      <c r="A23" s="36"/>
      <c r="B23" s="46" t="s">
        <v>69</v>
      </c>
      <c r="C23" s="32" t="s">
        <v>70</v>
      </c>
      <c r="D23" s="47" t="s">
        <v>46</v>
      </c>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G23" s="44" t="s">
        <v>118</v>
      </c>
      <c r="AH23" s="99" t="s">
        <v>141</v>
      </c>
    </row>
    <row r="24" spans="1:34" collapsed="1">
      <c r="A24" s="36" t="b">
        <v>1</v>
      </c>
      <c r="B24" s="37" t="s">
        <v>71</v>
      </c>
      <c r="C24" s="32" t="s">
        <v>72</v>
      </c>
      <c r="D24" s="38" t="s">
        <v>73</v>
      </c>
      <c r="E24" s="74">
        <f>[4]Res_area!C8</f>
        <v>0</v>
      </c>
      <c r="F24" s="74">
        <f>[4]Res_area!D8</f>
        <v>0</v>
      </c>
      <c r="G24" s="74">
        <f>[4]Res_area!E8</f>
        <v>0</v>
      </c>
      <c r="H24" s="74">
        <f>[4]Res_area!F8</f>
        <v>0</v>
      </c>
      <c r="I24" s="74">
        <f>[4]Res_area!G8</f>
        <v>0</v>
      </c>
      <c r="J24" s="74">
        <f>[4]Res_area!H8</f>
        <v>0</v>
      </c>
      <c r="K24" s="74">
        <f>[4]Res_area!I8</f>
        <v>0</v>
      </c>
      <c r="L24" s="74">
        <f>[4]Res_area!J8</f>
        <v>0</v>
      </c>
      <c r="M24" s="74">
        <f>[4]Res_area!K8</f>
        <v>0</v>
      </c>
      <c r="N24" s="74">
        <f>[4]Res_area!L8</f>
        <v>0</v>
      </c>
      <c r="O24" s="74">
        <f>[4]Res_area!M8</f>
        <v>0</v>
      </c>
      <c r="P24" s="74">
        <f>[4]Res_area!N8</f>
        <v>0</v>
      </c>
      <c r="Q24" s="74">
        <f>[4]Res_area!O8</f>
        <v>0</v>
      </c>
      <c r="R24" s="74">
        <f>[4]Res_area!P8</f>
        <v>0</v>
      </c>
      <c r="S24" s="74">
        <f>[4]Res_area!Q8</f>
        <v>0</v>
      </c>
      <c r="T24" s="74">
        <f>[4]Res_area!R8</f>
        <v>0</v>
      </c>
      <c r="U24" s="74">
        <f>[4]Res_area!S8</f>
        <v>0</v>
      </c>
      <c r="V24" s="74">
        <f>[4]Res_area!T8</f>
        <v>0</v>
      </c>
      <c r="W24" s="74">
        <f>[4]Res_area!U8</f>
        <v>0</v>
      </c>
      <c r="X24" s="74">
        <f>[4]Res_area!V8</f>
        <v>0</v>
      </c>
      <c r="Y24" s="74">
        <f>[4]Res_area!W8</f>
        <v>0</v>
      </c>
      <c r="Z24" s="74">
        <f>[4]Res_area!X8</f>
        <v>61.779294699789595</v>
      </c>
      <c r="AA24" s="74">
        <f>[4]Res_area!Y8</f>
        <v>62.353942690582272</v>
      </c>
      <c r="AB24" s="74">
        <f>[4]Res_area!Z8</f>
        <v>62.963579533621001</v>
      </c>
      <c r="AC24" s="74">
        <f>[4]Res_area!AA8</f>
        <v>63.410220420463737</v>
      </c>
      <c r="AD24" s="74">
        <f>[4]Res_area!AB8</f>
        <v>64.275064602345537</v>
      </c>
      <c r="AE24" s="74"/>
      <c r="AG24" s="44" t="s">
        <v>118</v>
      </c>
      <c r="AH24" s="111" t="s">
        <v>141</v>
      </c>
    </row>
    <row r="25" spans="1:34">
      <c r="A25" s="36" t="b">
        <v>1</v>
      </c>
      <c r="B25" s="46" t="s">
        <v>74</v>
      </c>
      <c r="C25" s="32" t="s">
        <v>75</v>
      </c>
      <c r="D25" s="47" t="s">
        <v>76</v>
      </c>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G25" s="44" t="s">
        <v>118</v>
      </c>
      <c r="AH25" s="111" t="s">
        <v>141</v>
      </c>
    </row>
    <row r="26" spans="1:34">
      <c r="A26" s="36" t="b">
        <v>1</v>
      </c>
      <c r="B26" s="46" t="s">
        <v>77</v>
      </c>
      <c r="C26" s="32" t="s">
        <v>78</v>
      </c>
      <c r="D26" s="47" t="s">
        <v>76</v>
      </c>
      <c r="E26" s="74"/>
      <c r="F26" s="74"/>
      <c r="G26" s="74"/>
      <c r="H26" s="74"/>
      <c r="I26" s="74"/>
      <c r="J26" s="74"/>
      <c r="K26" s="74"/>
      <c r="L26" s="74"/>
      <c r="M26" s="74"/>
      <c r="N26" s="74"/>
      <c r="O26" s="74"/>
      <c r="P26" s="74"/>
      <c r="Q26" s="74"/>
      <c r="R26" s="74"/>
      <c r="S26" s="74"/>
      <c r="T26" s="74"/>
      <c r="U26" s="74"/>
      <c r="V26" s="74"/>
      <c r="W26" s="74"/>
      <c r="X26" s="74"/>
      <c r="Y26" s="74"/>
      <c r="Z26" s="75"/>
      <c r="AA26" s="75"/>
      <c r="AB26" s="75"/>
      <c r="AC26" s="75"/>
      <c r="AD26" s="75"/>
      <c r="AE26" s="75"/>
      <c r="AG26" s="44" t="s">
        <v>118</v>
      </c>
      <c r="AH26" s="111" t="s">
        <v>141</v>
      </c>
    </row>
    <row r="27" spans="1:34">
      <c r="A27" s="36"/>
      <c r="B27" s="37"/>
      <c r="D27" s="38"/>
      <c r="E27" s="77"/>
      <c r="F27" s="77"/>
      <c r="G27" s="77"/>
      <c r="H27" s="77"/>
      <c r="I27" s="77"/>
      <c r="J27" s="77"/>
      <c r="K27" s="77"/>
      <c r="L27" s="77"/>
      <c r="M27" s="77"/>
      <c r="N27" s="77"/>
      <c r="O27" s="77"/>
      <c r="P27" s="77"/>
      <c r="Q27" s="77"/>
      <c r="R27" s="77"/>
      <c r="S27" s="77"/>
      <c r="T27" s="77"/>
      <c r="U27" s="78"/>
      <c r="V27" s="77"/>
      <c r="W27" s="77"/>
      <c r="X27" s="78"/>
      <c r="Y27" s="78"/>
      <c r="Z27" s="78"/>
      <c r="AA27" s="78"/>
      <c r="AB27" s="78"/>
      <c r="AC27" s="78"/>
      <c r="AD27" s="78"/>
      <c r="AE27" s="78"/>
      <c r="AG27" s="37"/>
      <c r="AH27" s="37"/>
    </row>
    <row r="28" spans="1:34">
      <c r="A28" s="36"/>
      <c r="B28" t="s">
        <v>79</v>
      </c>
      <c r="C28" s="32" t="s">
        <v>80</v>
      </c>
      <c r="D28" s="38" t="s">
        <v>81</v>
      </c>
      <c r="E28" s="74">
        <f>[5]FOREX!E7</f>
        <v>7.7897499999999997</v>
      </c>
      <c r="F28" s="74">
        <f>[5]FOREX!F7</f>
        <v>7.7711666666666703</v>
      </c>
      <c r="G28" s="74">
        <f>[5]FOREX!G7</f>
        <v>7.7405833333333298</v>
      </c>
      <c r="H28" s="74">
        <f>[5]FOREX!H7</f>
        <v>7.7355833333333299</v>
      </c>
      <c r="I28" s="74">
        <f>[5]FOREX!I7</f>
        <v>7.7284166666666696</v>
      </c>
      <c r="J28" s="74">
        <f>[5]FOREX!J7</f>
        <v>7.7358333333333302</v>
      </c>
      <c r="K28" s="74">
        <f>[5]FOREX!K7</f>
        <v>7.7342541666666698</v>
      </c>
      <c r="L28" s="74">
        <f>[5]FOREX!L7</f>
        <v>7.7420833333333299</v>
      </c>
      <c r="M28" s="74">
        <f>[5]FOREX!M7</f>
        <v>7.7453333333333303</v>
      </c>
      <c r="N28" s="74">
        <f>[5]FOREX!N7</f>
        <v>7.7575000000000003</v>
      </c>
      <c r="O28" s="74">
        <f>[5]FOREX!O7</f>
        <v>7.7911666666666699</v>
      </c>
      <c r="P28" s="74">
        <f>[5]FOREX!P7</f>
        <v>7.7987500000000001</v>
      </c>
      <c r="Q28" s="74">
        <f>[5]FOREX!Q7</f>
        <v>7.7989166666666696</v>
      </c>
      <c r="R28" s="74">
        <f>[5]FOREX!R7</f>
        <v>7.7867499999999996</v>
      </c>
      <c r="S28" s="74">
        <f>[5]FOREX!S7</f>
        <v>7.7880000000000003</v>
      </c>
      <c r="T28" s="74">
        <f>[5]FOREX!T7</f>
        <v>7.7773333333333303</v>
      </c>
      <c r="U28" s="74">
        <f>[5]FOREX!U7</f>
        <v>7.7678333333333303</v>
      </c>
      <c r="V28" s="74">
        <f>[5]FOREX!V7</f>
        <v>7.80141666666667</v>
      </c>
      <c r="W28" s="74">
        <f>[5]FOREX!W7</f>
        <v>7.7868333333333304</v>
      </c>
      <c r="X28" s="74">
        <f>[5]FOREX!X7</f>
        <v>7.7517500000000004</v>
      </c>
      <c r="Y28" s="74">
        <f>[5]FOREX!Y7</f>
        <v>7.7691666666666697</v>
      </c>
      <c r="Z28" s="74">
        <f>[5]FOREX!Z7</f>
        <v>7.7839999999999998</v>
      </c>
      <c r="AA28" s="74">
        <f>[5]FOREX!AA7</f>
        <v>7.7564166666666701</v>
      </c>
      <c r="AB28" s="74">
        <f>[5]FOREX!AB7</f>
        <v>7.7560000000000002</v>
      </c>
      <c r="AC28" s="74">
        <f>[5]FOREX!AC7</f>
        <v>7.7540833333333303</v>
      </c>
      <c r="AD28" s="74">
        <f>[5]FOREX!AD7</f>
        <v>7.7517500000000004</v>
      </c>
      <c r="AE28" s="74"/>
      <c r="AF28" s="79"/>
      <c r="AG28" s="40" t="s">
        <v>104</v>
      </c>
      <c r="AH28" s="45"/>
    </row>
    <row r="29" spans="1:34">
      <c r="A29" s="36"/>
      <c r="B29" t="s">
        <v>82</v>
      </c>
      <c r="C29" s="32" t="s">
        <v>83</v>
      </c>
      <c r="D29" s="38" t="s">
        <v>84</v>
      </c>
      <c r="E29" s="74">
        <f>[5]PPP!E7</f>
        <v>5.3609526042517901</v>
      </c>
      <c r="F29" s="74">
        <f>[5]PPP!F7</f>
        <v>5.7170552612737904</v>
      </c>
      <c r="G29" s="74">
        <f>[5]PPP!G7</f>
        <v>6.0846029215814301</v>
      </c>
      <c r="H29" s="74">
        <f>[5]PPP!H7</f>
        <v>6.4304155668981302</v>
      </c>
      <c r="I29" s="74">
        <f>[5]PPP!I7</f>
        <v>6.8146095743777302</v>
      </c>
      <c r="J29" s="74">
        <f>[5]PPP!J7</f>
        <v>7.23035582013219</v>
      </c>
      <c r="K29" s="74">
        <f>[5]PPP!K7</f>
        <v>7.4652799700797203</v>
      </c>
      <c r="L29" s="74">
        <f>[5]PPP!L7</f>
        <v>7.7161425848598899</v>
      </c>
      <c r="M29" s="74">
        <f>[5]PPP!M7</f>
        <v>7.8195040745205304</v>
      </c>
      <c r="N29" s="74">
        <f>[5]PPP!N7</f>
        <v>7.3452697232404702</v>
      </c>
      <c r="O29" s="74">
        <f>[5]PPP!O7</f>
        <v>6.8434654753532502</v>
      </c>
      <c r="P29" s="74">
        <f>[5]PPP!P7</f>
        <v>6.54501628480166</v>
      </c>
      <c r="Q29" s="74">
        <f>[5]PPP!Q7</f>
        <v>6.2506323597180504</v>
      </c>
      <c r="R29" s="74">
        <f>[5]PPP!R7</f>
        <v>5.9484672951790696</v>
      </c>
      <c r="S29" s="74">
        <f>[5]PPP!S7</f>
        <v>5.7774493579252804</v>
      </c>
      <c r="T29" s="74">
        <f>[5]PPP!T7</f>
        <v>5.6340478911783798</v>
      </c>
      <c r="U29" s="74">
        <f>[5]PPP!U7</f>
        <v>5.5698203996255797</v>
      </c>
      <c r="V29" s="74">
        <f>[5]PPP!V7</f>
        <v>5.5240802651700402</v>
      </c>
      <c r="W29" s="74">
        <f>[5]PPP!W7</f>
        <v>5.5502330732956899</v>
      </c>
      <c r="X29" s="74">
        <f>[5]PPP!X7</f>
        <v>5.6050688124289501</v>
      </c>
      <c r="Y29" s="74">
        <f>[5]PPP!Y7</f>
        <v>5.6387056386463099</v>
      </c>
      <c r="Z29" s="74">
        <f>[5]PPP!Z7</f>
        <v>5.7534883047982701</v>
      </c>
      <c r="AA29" s="74">
        <f>[5]PPP!AA7</f>
        <v>5.8659829715995198</v>
      </c>
      <c r="AB29" s="74">
        <f>[5]PPP!AB7</f>
        <v>6.0329379107969903</v>
      </c>
      <c r="AC29" s="74">
        <f>[5]PPP!AC7</f>
        <v>6.2033047561687296</v>
      </c>
      <c r="AD29" s="74">
        <f>[5]PPP!AD7</f>
        <v>6.3798673496992899</v>
      </c>
      <c r="AE29" s="74"/>
      <c r="AG29" s="40" t="s">
        <v>104</v>
      </c>
      <c r="AH29" s="45"/>
    </row>
    <row r="30" spans="1:34">
      <c r="A30" s="36"/>
      <c r="B30" s="37" t="s">
        <v>119</v>
      </c>
      <c r="C30" s="32" t="s">
        <v>85</v>
      </c>
      <c r="D30" s="38" t="s">
        <v>86</v>
      </c>
      <c r="E30" s="80">
        <f>[1]HKC!E4</f>
        <v>56.968215158924203</v>
      </c>
      <c r="F30" s="80">
        <f>[1]HKC!F4</f>
        <v>63.325183374083103</v>
      </c>
      <c r="G30" s="80">
        <f>[1]HKC!G4</f>
        <v>69.437652811735902</v>
      </c>
      <c r="H30" s="80">
        <f>[1]HKC!H4</f>
        <v>75.550122249388806</v>
      </c>
      <c r="I30" s="80">
        <f>[1]HKC!I4</f>
        <v>82.151589242053802</v>
      </c>
      <c r="J30" s="80">
        <f>[1]HKC!J4</f>
        <v>89.608801955990202</v>
      </c>
      <c r="K30" s="80">
        <f>[1]HKC!K4</f>
        <v>95.232273838630803</v>
      </c>
      <c r="L30" s="80">
        <f>[1]HKC!L4</f>
        <v>100.733496332518</v>
      </c>
      <c r="M30" s="80">
        <f>[1]HKC!M4</f>
        <v>103.667481662592</v>
      </c>
      <c r="N30" s="80">
        <f>[1]HKC!N4</f>
        <v>99.511002444987795</v>
      </c>
      <c r="O30" s="80">
        <f>[1]HKC!O4</f>
        <v>95.843520782396098</v>
      </c>
      <c r="P30" s="80">
        <f>[1]HKC!P4</f>
        <v>94.254278728606394</v>
      </c>
      <c r="Q30" s="80">
        <f>[1]HKC!Q4</f>
        <v>91.442542787286101</v>
      </c>
      <c r="R30" s="80">
        <f>[1]HKC!R4</f>
        <v>88.997555012224893</v>
      </c>
      <c r="S30" s="80">
        <f>[1]HKC!S4</f>
        <v>88.753056234718798</v>
      </c>
      <c r="T30" s="80">
        <f>[1]HKC!T4</f>
        <v>89.486552567237197</v>
      </c>
      <c r="U30" s="80">
        <f>[1]HKC!U4</f>
        <v>91.320293398532996</v>
      </c>
      <c r="V30" s="80">
        <f>[1]HKC!V4</f>
        <v>93.154034229828895</v>
      </c>
      <c r="W30" s="80">
        <f>[1]HKC!W4</f>
        <v>97.188264058679707</v>
      </c>
      <c r="X30" s="39">
        <f>[1]HKC!X4</f>
        <v>97.799511002445001</v>
      </c>
      <c r="Y30" s="39">
        <f>[1]HKC!Y4</f>
        <v>100</v>
      </c>
      <c r="Z30" s="39">
        <f>[1]HKC!Z4</f>
        <v>105.256723716381</v>
      </c>
      <c r="AA30" s="39">
        <f>[1]HKC!AA4</f>
        <v>109.535452322738</v>
      </c>
      <c r="AB30" s="39">
        <f>[1]HKC!AB4</f>
        <v>114.303178484108</v>
      </c>
      <c r="AC30" s="39">
        <f>[1]HKC!AC4</f>
        <v>119.437652811736</v>
      </c>
      <c r="AD30" s="39">
        <f>[1]HKC!AD4</f>
        <v>122.98288508557501</v>
      </c>
      <c r="AE30" s="39"/>
      <c r="AG30" s="40" t="s">
        <v>104</v>
      </c>
      <c r="AH30" s="82" t="s">
        <v>123</v>
      </c>
    </row>
    <row r="31" spans="1:34">
      <c r="A31" s="36"/>
      <c r="B31" t="s">
        <v>120</v>
      </c>
      <c r="C31" s="32" t="s">
        <v>87</v>
      </c>
      <c r="D31" s="38" t="s">
        <v>121</v>
      </c>
      <c r="E31" s="39">
        <f>[1]HKC!E25/10^9</f>
        <v>94.851833617422017</v>
      </c>
      <c r="F31" s="39">
        <f>[1]HKC!F25/10^9</f>
        <v>103.63367306761862</v>
      </c>
      <c r="G31" s="39">
        <f>[1]HKC!G25/10^9</f>
        <v>112.52753634531456</v>
      </c>
      <c r="H31" s="39">
        <f>[1]HKC!H25/10^9</f>
        <v>121.35686242509126</v>
      </c>
      <c r="I31" s="39">
        <f>[1]HKC!I25/10^9</f>
        <v>129.24330801082309</v>
      </c>
      <c r="J31" s="39">
        <f>[1]HKC!J25/10^9</f>
        <v>131.3489735251562</v>
      </c>
      <c r="K31" s="39">
        <f>[1]HKC!K25/10^9</f>
        <v>136.24168988296486</v>
      </c>
      <c r="L31" s="39">
        <f>[1]HKC!L25/10^9</f>
        <v>143.78919566629116</v>
      </c>
      <c r="M31" s="39">
        <f>[1]HKC!M25/10^9</f>
        <v>135.88585886332618</v>
      </c>
      <c r="N31" s="39">
        <f>[1]HKC!N25/10^9</f>
        <v>137.30647397307945</v>
      </c>
      <c r="O31" s="39">
        <f>[1]HKC!O25/10^9</f>
        <v>143.5069848576122</v>
      </c>
      <c r="P31" s="39">
        <f>[1]HKC!P25/10^9</f>
        <v>145.51672100614928</v>
      </c>
      <c r="Q31" s="39">
        <f>[1]HKC!Q25/10^9</f>
        <v>143.99412118857302</v>
      </c>
      <c r="R31" s="39">
        <f>[1]HKC!R25/10^9</f>
        <v>141.75173242531469</v>
      </c>
      <c r="S31" s="39">
        <f>[1]HKC!S25/10^9</f>
        <v>151.85475189513713</v>
      </c>
      <c r="T31" s="39">
        <f>[1]HKC!T25/10^9</f>
        <v>157.23587939275441</v>
      </c>
      <c r="U31" s="39">
        <f>[1]HKC!U25/10^9</f>
        <v>166.8203703637393</v>
      </c>
      <c r="V31" s="39">
        <f>[1]HKC!V25/10^9</f>
        <v>181.2472227430452</v>
      </c>
      <c r="W31" s="39">
        <f>[1]HKC!W25/10^9</f>
        <v>184.68968468538955</v>
      </c>
      <c r="X31" s="39">
        <f>[1]HKC!X25/10^9</f>
        <v>185.02065693249639</v>
      </c>
      <c r="Y31" s="39">
        <f>[1]HKC!Y25/10^9</f>
        <v>196.33283259444534</v>
      </c>
      <c r="Z31" s="39">
        <f>[1]HKC!Z25/10^9</f>
        <v>212.81037435652357</v>
      </c>
      <c r="AA31" s="39">
        <f>[1]HKC!AA25/10^9</f>
        <v>221.54138080391462</v>
      </c>
      <c r="AB31" s="39">
        <f>[1]HKC!AB25/10^9</f>
        <v>231.77650234058908</v>
      </c>
      <c r="AC31" s="39">
        <f>[1]HKC!AC25/10^9</f>
        <v>239.51953193094479</v>
      </c>
      <c r="AD31" s="39">
        <f>[1]HKC!AD25/10^9</f>
        <v>250.70103968599551</v>
      </c>
      <c r="AE31" s="39"/>
      <c r="AG31" s="40" t="s">
        <v>104</v>
      </c>
      <c r="AH31" s="40"/>
    </row>
    <row r="32" spans="1:34" ht="12.75" customHeight="1">
      <c r="A32" s="48"/>
      <c r="B32" s="31"/>
      <c r="D32" s="49"/>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G32" s="31"/>
      <c r="AH32" s="31"/>
    </row>
    <row r="33" spans="1:34">
      <c r="A33" s="36" t="b">
        <v>1</v>
      </c>
      <c r="B33" s="37" t="s">
        <v>88</v>
      </c>
      <c r="C33" s="32" t="s">
        <v>89</v>
      </c>
      <c r="D33" s="38" t="s">
        <v>73</v>
      </c>
      <c r="E33" s="74">
        <v>0</v>
      </c>
      <c r="F33" s="74">
        <v>0</v>
      </c>
      <c r="G33" s="74">
        <v>0</v>
      </c>
      <c r="H33" s="74">
        <v>0</v>
      </c>
      <c r="I33" s="74">
        <v>0</v>
      </c>
      <c r="J33" s="74">
        <v>0</v>
      </c>
      <c r="K33" s="74">
        <v>0</v>
      </c>
      <c r="L33" s="74">
        <v>0</v>
      </c>
      <c r="M33" s="74">
        <v>0</v>
      </c>
      <c r="N33" s="74">
        <v>0</v>
      </c>
      <c r="O33" s="74">
        <v>0</v>
      </c>
      <c r="P33" s="74">
        <v>0</v>
      </c>
      <c r="Q33" s="74">
        <v>0</v>
      </c>
      <c r="R33" s="74">
        <v>0</v>
      </c>
      <c r="S33" s="74">
        <v>0</v>
      </c>
      <c r="T33" s="74">
        <v>0</v>
      </c>
      <c r="U33" s="74">
        <v>0</v>
      </c>
      <c r="V33" s="74">
        <v>0</v>
      </c>
      <c r="W33" s="74">
        <v>0</v>
      </c>
      <c r="X33" s="74">
        <v>0</v>
      </c>
      <c r="Y33" s="74">
        <v>0</v>
      </c>
      <c r="Z33" s="74">
        <v>0</v>
      </c>
      <c r="AA33" s="74">
        <v>0</v>
      </c>
      <c r="AB33" s="74">
        <v>0</v>
      </c>
      <c r="AC33" s="74">
        <v>0</v>
      </c>
      <c r="AD33" s="74"/>
      <c r="AE33" s="74"/>
      <c r="AG33" s="44" t="s">
        <v>118</v>
      </c>
      <c r="AH33" s="111" t="s">
        <v>141</v>
      </c>
    </row>
    <row r="34" spans="1:34">
      <c r="A34" s="36"/>
      <c r="B34" s="37" t="s">
        <v>90</v>
      </c>
      <c r="C34" s="32" t="s">
        <v>91</v>
      </c>
      <c r="D34" s="38" t="s">
        <v>73</v>
      </c>
      <c r="E34" s="74">
        <v>0</v>
      </c>
      <c r="F34" s="74">
        <v>0</v>
      </c>
      <c r="G34" s="74">
        <v>0</v>
      </c>
      <c r="H34" s="74">
        <v>0</v>
      </c>
      <c r="I34" s="74">
        <v>0</v>
      </c>
      <c r="J34" s="74">
        <v>0</v>
      </c>
      <c r="K34" s="74">
        <v>0</v>
      </c>
      <c r="L34" s="74">
        <v>0</v>
      </c>
      <c r="M34" s="74">
        <v>0</v>
      </c>
      <c r="N34" s="74">
        <v>0</v>
      </c>
      <c r="O34" s="74">
        <v>0</v>
      </c>
      <c r="P34" s="74">
        <v>0</v>
      </c>
      <c r="Q34" s="74">
        <v>0</v>
      </c>
      <c r="R34" s="74">
        <v>0</v>
      </c>
      <c r="S34" s="74">
        <v>0</v>
      </c>
      <c r="T34" s="74">
        <v>0</v>
      </c>
      <c r="U34" s="74">
        <v>0</v>
      </c>
      <c r="V34" s="74">
        <v>0</v>
      </c>
      <c r="W34" s="74">
        <v>0</v>
      </c>
      <c r="X34" s="74">
        <v>0</v>
      </c>
      <c r="Y34" s="74">
        <v>0</v>
      </c>
      <c r="Z34" s="74">
        <v>0</v>
      </c>
      <c r="AA34" s="74">
        <v>0</v>
      </c>
      <c r="AB34" s="74">
        <v>0</v>
      </c>
      <c r="AC34" s="74">
        <v>0</v>
      </c>
      <c r="AD34" s="74"/>
      <c r="AE34" s="74"/>
      <c r="AG34" s="44" t="s">
        <v>118</v>
      </c>
      <c r="AH34" s="111" t="s">
        <v>141</v>
      </c>
    </row>
    <row r="35" spans="1:34" ht="12.75" customHeight="1">
      <c r="A35" s="30"/>
      <c r="B35" s="31"/>
      <c r="D35" s="33"/>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G35" s="31"/>
      <c r="AH35" s="31"/>
    </row>
    <row r="36" spans="1:34" ht="12.75" customHeight="1">
      <c r="A36" s="59" t="s">
        <v>92</v>
      </c>
      <c r="B36" s="60" t="s">
        <v>100</v>
      </c>
      <c r="C36" s="56"/>
      <c r="D36" s="61"/>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G36" s="50"/>
      <c r="AH36" s="50"/>
    </row>
    <row r="37" spans="1:34" ht="12.75" customHeight="1">
      <c r="A37" s="30"/>
      <c r="B37" t="s">
        <v>122</v>
      </c>
      <c r="C37" s="32" t="s">
        <v>93</v>
      </c>
      <c r="D37" s="224" t="s">
        <v>110</v>
      </c>
      <c r="E37" s="69">
        <f>[1]HKC!E5/10^9</f>
        <v>104.11302356719541</v>
      </c>
      <c r="F37" s="69">
        <f>[1]HKC!F5/10^9</f>
        <v>110.04942323276389</v>
      </c>
      <c r="G37" s="69">
        <f>[1]HKC!G5/10^9</f>
        <v>116.9109612562365</v>
      </c>
      <c r="H37" s="69">
        <f>[1]HKC!H5/10^9</f>
        <v>124.16069638271708</v>
      </c>
      <c r="I37" s="69">
        <f>[1]HKC!I5/10^9</f>
        <v>131.65513963004608</v>
      </c>
      <c r="J37" s="69">
        <f>[1]HKC!J5/10^9</f>
        <v>134.78025197636219</v>
      </c>
      <c r="K37" s="69">
        <f>[1]HKC!K5/10^9</f>
        <v>140.51981126274214</v>
      </c>
      <c r="L37" s="69">
        <f>[1]HKC!L5/10^9</f>
        <v>147.68592064484312</v>
      </c>
      <c r="M37" s="69">
        <f>[1]HKC!M5/10^9</f>
        <v>138.99809689780221</v>
      </c>
      <c r="N37" s="69">
        <f>[1]HKC!N5/10^9</f>
        <v>142.48250291361805</v>
      </c>
      <c r="O37" s="69">
        <f>[1]HKC!O5/10^9</f>
        <v>153.40148893898294</v>
      </c>
      <c r="P37" s="69">
        <f>[1]HKC!P5/10^9</f>
        <v>154.26173737501878</v>
      </c>
      <c r="Q37" s="69">
        <f>[1]HKC!Q5/10^9</f>
        <v>156.81734926268436</v>
      </c>
      <c r="R37" s="69">
        <f>[1]HKC!R5/10^9</f>
        <v>161.61017829814409</v>
      </c>
      <c r="S37" s="69">
        <f>[1]HKC!S5/10^9</f>
        <v>175.67038490747206</v>
      </c>
      <c r="T37" s="69">
        <f>[1]HKC!T5/10^9</f>
        <v>188.64916898087498</v>
      </c>
      <c r="U37" s="69">
        <f>[1]HKC!U5/10^9</f>
        <v>201.91607344679883</v>
      </c>
      <c r="V37" s="69">
        <f>[1]HKC!V5/10^9</f>
        <v>214.96945808178623</v>
      </c>
      <c r="W37" s="69">
        <f>[1]HKC!W5/10^9</f>
        <v>219.54385484504138</v>
      </c>
      <c r="X37" s="69">
        <f>[1]HKC!X5/10^9</f>
        <v>214.14496764847007</v>
      </c>
      <c r="Y37" s="69">
        <f>[1]HKC!Y5/10^9</f>
        <v>228.63769757503991</v>
      </c>
      <c r="Z37" s="69">
        <f>[1]HKC!Z5/10^9</f>
        <v>239.64579300015353</v>
      </c>
      <c r="AA37" s="69">
        <f>[1]HKC!AA5/10^9</f>
        <v>243.72037742507447</v>
      </c>
      <c r="AB37" s="69">
        <f>[1]HKC!AB5/10^9</f>
        <v>251.24658017641647</v>
      </c>
      <c r="AC37" s="69">
        <f>[1]HKC!AC5/10^9</f>
        <v>257.98485019690332</v>
      </c>
      <c r="AD37" s="69">
        <f>[1]HKC!AD5/10^9</f>
        <v>264.27140410635621</v>
      </c>
      <c r="AE37" s="69"/>
      <c r="AG37" s="51" t="s">
        <v>104</v>
      </c>
      <c r="AH37" s="51"/>
    </row>
    <row r="38" spans="1:34" ht="12.75" customHeight="1">
      <c r="A38" s="30"/>
      <c r="B38" t="s">
        <v>105</v>
      </c>
      <c r="C38" s="32" t="s">
        <v>94</v>
      </c>
      <c r="D38" s="224"/>
      <c r="E38" s="69">
        <f>[1]HKC!E6/10^9</f>
        <v>911.33100000000002</v>
      </c>
      <c r="F38" s="69">
        <f>[1]HKC!F6/10^9</f>
        <v>963.29399999999987</v>
      </c>
      <c r="G38" s="69">
        <f>[1]HKC!G6/10^9</f>
        <v>1023.355</v>
      </c>
      <c r="H38" s="69">
        <f>[1]HKC!H6/10^9</f>
        <v>1086.8140000000001</v>
      </c>
      <c r="I38" s="69">
        <f>[1]HKC!I6/10^9</f>
        <v>1152.415</v>
      </c>
      <c r="J38" s="69">
        <f>[1]HKC!J6/10^9</f>
        <v>1179.77</v>
      </c>
      <c r="K38" s="69">
        <f>[1]HKC!K6/10^9</f>
        <v>1230.01</v>
      </c>
      <c r="L38" s="69">
        <f>[1]HKC!L6/10^9</f>
        <v>1292.7370000000001</v>
      </c>
      <c r="M38" s="69">
        <f>[1]HKC!M6/10^9</f>
        <v>1216.69</v>
      </c>
      <c r="N38" s="69">
        <f>[1]HKC!N6/10^9</f>
        <v>1247.19</v>
      </c>
      <c r="O38" s="69">
        <f>[1]HKC!O6/10^9</f>
        <v>1342.7670000000001</v>
      </c>
      <c r="P38" s="69">
        <f>[1]HKC!P6/10^9</f>
        <v>1350.297</v>
      </c>
      <c r="Q38" s="69">
        <f>[1]HKC!Q6/10^9</f>
        <v>1372.6669999999999</v>
      </c>
      <c r="R38" s="69">
        <f>[1]HKC!R6/10^9</f>
        <v>1414.62</v>
      </c>
      <c r="S38" s="69">
        <f>[1]HKC!S6/10^9</f>
        <v>1537.693</v>
      </c>
      <c r="T38" s="69">
        <f>[1]HKC!T6/10^9</f>
        <v>1651.3</v>
      </c>
      <c r="U38" s="69">
        <f>[1]HKC!U6/10^9</f>
        <v>1767.4290000000003</v>
      </c>
      <c r="V38" s="69">
        <f>[1]HKC!V6/10^9</f>
        <v>1881.6890000000001</v>
      </c>
      <c r="W38" s="69">
        <f>[1]HKC!W6/10^9</f>
        <v>1921.73</v>
      </c>
      <c r="X38" s="69">
        <f>[1]HKC!X6/10^9</f>
        <v>1874.472</v>
      </c>
      <c r="Y38" s="69">
        <f>[1]HKC!Y6/10^9</f>
        <v>2001.3309999999999</v>
      </c>
      <c r="Z38" s="69">
        <f>[1]HKC!Z6/10^9</f>
        <v>2097.6880000000001</v>
      </c>
      <c r="AA38" s="69">
        <f>[1]HKC!AA6/10^9</f>
        <v>2133.3539999999998</v>
      </c>
      <c r="AB38" s="69">
        <f>[1]HKC!AB6/10^9</f>
        <v>2199.2330000000002</v>
      </c>
      <c r="AC38" s="69">
        <f>[1]HKC!AC6/10^9</f>
        <v>2258.2150000000001</v>
      </c>
      <c r="AD38" s="69">
        <f>[1]HKC!AD6/10^9</f>
        <v>2313.2429999999999</v>
      </c>
      <c r="AE38" s="69"/>
      <c r="AG38" s="51" t="s">
        <v>104</v>
      </c>
      <c r="AH38" s="51"/>
    </row>
    <row r="39" spans="1:34" ht="12.75" customHeight="1">
      <c r="A39" s="30"/>
      <c r="B39" t="s">
        <v>106</v>
      </c>
      <c r="C39" s="32" t="s">
        <v>95</v>
      </c>
      <c r="D39" s="224"/>
      <c r="E39" s="69">
        <f>[1]HKC!E7/10^9</f>
        <v>599.25599999999997</v>
      </c>
      <c r="F39" s="69">
        <f>[1]HKC!F7/10^9</f>
        <v>691.32299999999998</v>
      </c>
      <c r="G39" s="69">
        <f>[1]HKC!G7/10^9</f>
        <v>807.13</v>
      </c>
      <c r="H39" s="69">
        <f>[1]HKC!H7/10^9</f>
        <v>931.01</v>
      </c>
      <c r="I39" s="69">
        <f>[1]HKC!I7/10^9</f>
        <v>1049.6100000000001</v>
      </c>
      <c r="J39" s="69">
        <f>[1]HKC!J7/10^9</f>
        <v>1119.0060000000001</v>
      </c>
      <c r="K39" s="69">
        <f>[1]HKC!K7/10^9</f>
        <v>1235.3009999999999</v>
      </c>
      <c r="L39" s="69">
        <f>[1]HKC!L7/10^9</f>
        <v>1373.0830000000001</v>
      </c>
      <c r="M39" s="69">
        <f>[1]HKC!M7/10^9</f>
        <v>1308.0739999999998</v>
      </c>
      <c r="N39" s="69">
        <f>[1]HKC!N7/10^9</f>
        <v>1285.9459999999999</v>
      </c>
      <c r="O39" s="69">
        <f>[1]HKC!O7/10^9</f>
        <v>1337.501</v>
      </c>
      <c r="P39" s="69">
        <f>[1]HKC!P7/10^9</f>
        <v>1321.1420000000001</v>
      </c>
      <c r="Q39" s="69">
        <f>[1]HKC!Q7/10^9</f>
        <v>1297.3409999999999</v>
      </c>
      <c r="R39" s="69">
        <f>[1]HKC!R7/10^9</f>
        <v>1256.6690000000001</v>
      </c>
      <c r="S39" s="69">
        <f>[1]HKC!S7/10^9</f>
        <v>1316.9490000000001</v>
      </c>
      <c r="T39" s="69">
        <f>[1]HKC!T7/10^9</f>
        <v>1412.125</v>
      </c>
      <c r="U39" s="69">
        <f>[1]HKC!U7/10^9</f>
        <v>1503.3510000000001</v>
      </c>
      <c r="V39" s="69">
        <f>[1]HKC!V7/10^9</f>
        <v>1650.7560000000001</v>
      </c>
      <c r="W39" s="69">
        <f>[1]HKC!W7/10^9</f>
        <v>1707.4870000000001</v>
      </c>
      <c r="X39" s="69">
        <f>[1]HKC!X7/10^9</f>
        <v>1659.2449999999999</v>
      </c>
      <c r="Y39" s="69">
        <f>[1]HKC!Y7/10^9</f>
        <v>1776.3320000000001</v>
      </c>
      <c r="Z39" s="69">
        <f>[1]HKC!Z7/10^9</f>
        <v>1934.43</v>
      </c>
      <c r="AA39" s="69">
        <f>[1]HKC!AA7/10^9</f>
        <v>2037.059</v>
      </c>
      <c r="AB39" s="69">
        <f>[1]HKC!AB7/10^9</f>
        <v>2138.0100000000002</v>
      </c>
      <c r="AC39" s="69">
        <f>[1]HKC!AC7/10^9</f>
        <v>2258.2150000000001</v>
      </c>
      <c r="AD39" s="69">
        <f>[1]HKC!AD7/10^9</f>
        <v>2397.1239999999998</v>
      </c>
      <c r="AE39" s="69"/>
      <c r="AG39" s="51" t="s">
        <v>104</v>
      </c>
      <c r="AH39" s="51"/>
    </row>
    <row r="40" spans="1:34" ht="12.75" customHeight="1">
      <c r="A40" s="30"/>
      <c r="B40" t="s">
        <v>107</v>
      </c>
      <c r="C40" s="32" t="s">
        <v>96</v>
      </c>
      <c r="D40" s="224"/>
      <c r="E40" s="69">
        <f>[1]HKC!E8/10^9</f>
        <v>76.928290841870151</v>
      </c>
      <c r="F40" s="69">
        <f>[1]HKC!F8/10^9</f>
        <v>88.959620135886354</v>
      </c>
      <c r="G40" s="69">
        <f>[1]HKC!G8/10^9</f>
        <v>104.27227863473115</v>
      </c>
      <c r="H40" s="69">
        <f>[1]HKC!H8/10^9</f>
        <v>120.35394798076426</v>
      </c>
      <c r="I40" s="69">
        <f>[1]HKC!I8/10^9</f>
        <v>135.81206976864553</v>
      </c>
      <c r="J40" s="69">
        <f>[1]HKC!J8/10^9</f>
        <v>144.65291243310324</v>
      </c>
      <c r="K40" s="69">
        <f>[1]HKC!K8/10^9</f>
        <v>159.71723362165937</v>
      </c>
      <c r="L40" s="69">
        <f>[1]HKC!L8/10^9</f>
        <v>177.3527854199765</v>
      </c>
      <c r="M40" s="69">
        <f>[1]HKC!M8/10^9</f>
        <v>168.88616322156659</v>
      </c>
      <c r="N40" s="69">
        <f>[1]HKC!N8/10^9</f>
        <v>165.76809539155656</v>
      </c>
      <c r="O40" s="69">
        <f>[1]HKC!O8/10^9</f>
        <v>171.66816408255468</v>
      </c>
      <c r="P40" s="69">
        <f>[1]HKC!P8/10^9</f>
        <v>169.40324152433706</v>
      </c>
      <c r="Q40" s="69">
        <f>[1]HKC!Q8/10^9</f>
        <v>166.34922873738606</v>
      </c>
      <c r="R40" s="69">
        <f>[1]HKC!R8/10^9</f>
        <v>161.38452252529922</v>
      </c>
      <c r="S40" s="69">
        <f>[1]HKC!S8/10^9</f>
        <v>169.09976887519261</v>
      </c>
      <c r="T40" s="69">
        <f>[1]HKC!T8/10^9</f>
        <v>181.57008216218995</v>
      </c>
      <c r="U40" s="69">
        <f>[1]HKC!U8/10^9</f>
        <v>193.5362650943639</v>
      </c>
      <c r="V40" s="69">
        <f>[1]HKC!V8/10^9</f>
        <v>211.59740559386776</v>
      </c>
      <c r="W40" s="69">
        <f>[1]HKC!W8/10^9</f>
        <v>219.27967843016384</v>
      </c>
      <c r="X40" s="69">
        <f>[1]HKC!X8/10^9</f>
        <v>214.04641502618747</v>
      </c>
      <c r="Y40" s="69">
        <f>[1]HKC!Y8/10^9</f>
        <v>228.63769757503991</v>
      </c>
      <c r="Z40" s="69">
        <f>[1]HKC!Z8/10^9</f>
        <v>248.51361767728673</v>
      </c>
      <c r="AA40" s="69">
        <f>[1]HKC!AA8/10^9</f>
        <v>262.62944149347635</v>
      </c>
      <c r="AB40" s="69">
        <f>[1]HKC!AB8/10^9</f>
        <v>275.65884476534296</v>
      </c>
      <c r="AC40" s="69">
        <f>[1]HKC!AC8/10^9</f>
        <v>291.2285113681794</v>
      </c>
      <c r="AD40" s="69">
        <f>[1]HKC!AD8/10^9</f>
        <v>309.23450037410663</v>
      </c>
      <c r="AE40" s="69"/>
      <c r="AG40" s="51" t="s">
        <v>104</v>
      </c>
      <c r="AH40" s="51"/>
    </row>
    <row r="41" spans="1:34" ht="12.75" customHeight="1">
      <c r="A41" s="30"/>
      <c r="B41" t="s">
        <v>108</v>
      </c>
      <c r="C41" s="32" t="s">
        <v>97</v>
      </c>
      <c r="D41" s="224"/>
      <c r="E41" s="69">
        <f>[1]HKC!E12/10^9</f>
        <v>153.87530736017493</v>
      </c>
      <c r="F41" s="69">
        <f>[1]HKC!F12/10^9</f>
        <v>162.64909273163354</v>
      </c>
      <c r="G41" s="69">
        <f>[1]HKC!G12/10^9</f>
        <v>172.79019934971137</v>
      </c>
      <c r="H41" s="69">
        <f>[1]HKC!H12/10^9</f>
        <v>183.50504733553578</v>
      </c>
      <c r="I41" s="69">
        <f>[1]HKC!I12/10^9</f>
        <v>194.58156512998679</v>
      </c>
      <c r="J41" s="69">
        <f>[1]HKC!J12/10^9</f>
        <v>199.20036887180791</v>
      </c>
      <c r="K41" s="69">
        <f>[1]HKC!K12/10^9</f>
        <v>207.68323123660753</v>
      </c>
      <c r="L41" s="69">
        <f>[1]HKC!L12/10^9</f>
        <v>218.27448337746708</v>
      </c>
      <c r="M41" s="69">
        <f>[1]HKC!M12/10^9</f>
        <v>205.4341920905261</v>
      </c>
      <c r="N41" s="69">
        <f>[1]HKC!N12/10^9</f>
        <v>210.58401896406085</v>
      </c>
      <c r="O41" s="69">
        <f>[1]HKC!O12/10^9</f>
        <v>226.72188791789154</v>
      </c>
      <c r="P41" s="69">
        <f>[1]HKC!P12/10^9</f>
        <v>227.993304191915</v>
      </c>
      <c r="Q41" s="69">
        <f>[1]HKC!Q12/10^9</f>
        <v>231.77040672178302</v>
      </c>
      <c r="R41" s="69">
        <f>[1]HKC!R12/10^9</f>
        <v>238.85403579802582</v>
      </c>
      <c r="S41" s="69">
        <f>[1]HKC!S12/10^9</f>
        <v>259.63451589004376</v>
      </c>
      <c r="T41" s="69">
        <f>[1]HKC!T12/10^9</f>
        <v>278.81669233665576</v>
      </c>
      <c r="U41" s="69">
        <f>[1]HKC!U12/10^9</f>
        <v>298.4247003693352</v>
      </c>
      <c r="V41" s="69">
        <f>[1]HKC!V12/10^9</f>
        <v>317.71713376507569</v>
      </c>
      <c r="W41" s="69">
        <f>[1]HKC!W12/10^9</f>
        <v>324.4779277927218</v>
      </c>
      <c r="X41" s="69">
        <f>[1]HKC!X12/10^9</f>
        <v>316.49856653404942</v>
      </c>
      <c r="Y41" s="69">
        <f>[1]HKC!Y12/10^9</f>
        <v>337.91830054551667</v>
      </c>
      <c r="Z41" s="69">
        <f>[1]HKC!Z12/10^9</f>
        <v>354.18786998988361</v>
      </c>
      <c r="AA41" s="69">
        <f>[1]HKC!AA12/10^9</f>
        <v>360.20995934304733</v>
      </c>
      <c r="AB41" s="69">
        <f>[1]HKC!AB12/10^9</f>
        <v>371.33341654309976</v>
      </c>
      <c r="AC41" s="69">
        <f>[1]HKC!AC12/10^9</f>
        <v>381.29233748260225</v>
      </c>
      <c r="AD41" s="69">
        <f>[1]HKC!AD12/10^9</f>
        <v>390.58363824315546</v>
      </c>
      <c r="AE41" s="69"/>
      <c r="AG41" s="51" t="s">
        <v>104</v>
      </c>
      <c r="AH41" s="51"/>
    </row>
    <row r="42" spans="1:34" ht="12.75" customHeight="1">
      <c r="A42" s="30"/>
      <c r="B42" t="s">
        <v>109</v>
      </c>
      <c r="D42" s="224"/>
      <c r="E42" s="70">
        <f>[1]HKC!E13/10^9</f>
        <v>99.454695333668084</v>
      </c>
      <c r="F42" s="70">
        <f>[1]HKC!F13/10^9</f>
        <v>108.62459815484236</v>
      </c>
      <c r="G42" s="70">
        <f>[1]HKC!G13/10^9</f>
        <v>118.02783869575698</v>
      </c>
      <c r="H42" s="70">
        <f>[1]HKC!H13/10^9</f>
        <v>128.32916111631826</v>
      </c>
      <c r="I42" s="70">
        <f>[1]HKC!I13/10^9</f>
        <v>138.97107778610803</v>
      </c>
      <c r="J42" s="70">
        <f>[1]HKC!J13/10^9</f>
        <v>145.23713837162907</v>
      </c>
      <c r="K42" s="70">
        <f>[1]HKC!K13/10^9</f>
        <v>154.18628919577952</v>
      </c>
      <c r="L42" s="70">
        <f>[1]HKC!L13/10^9</f>
        <v>164.82283048491345</v>
      </c>
      <c r="M42" s="70">
        <f>[1]HKC!M13/10^9</f>
        <v>156.81042922352799</v>
      </c>
      <c r="N42" s="70">
        <f>[1]HKC!N13/10^9</f>
        <v>163.20121514082885</v>
      </c>
      <c r="O42" s="70">
        <f>[1]HKC!O13/10^9</f>
        <v>179.70622567206573</v>
      </c>
      <c r="P42" s="70">
        <f>[1]HKC!P13/10^9</f>
        <v>184.83227906185959</v>
      </c>
      <c r="Q42" s="70">
        <f>[1]HKC!Q13/10^9</f>
        <v>190.77875702155666</v>
      </c>
      <c r="R42" s="70">
        <f>[1]HKC!R13/10^9</f>
        <v>200.53005808325685</v>
      </c>
      <c r="S42" s="70">
        <f>[1]HKC!S13/10^9</f>
        <v>223.97006448335088</v>
      </c>
      <c r="T42" s="70">
        <f>[1]HKC!T13/10^9</f>
        <v>248.25627589887512</v>
      </c>
      <c r="U42" s="70">
        <f>[1]HKC!U13/10^9</f>
        <v>273.87857435357068</v>
      </c>
      <c r="V42" s="70">
        <f>[1]HKC!V13/10^9</f>
        <v>299.34419558415362</v>
      </c>
      <c r="W42" s="70">
        <f>[1]HKC!W13/10^9</f>
        <v>311.71095079298289</v>
      </c>
      <c r="X42" s="70">
        <f>[1]HKC!X13/10^9</f>
        <v>306.35457475080341</v>
      </c>
      <c r="Y42" s="70">
        <f>[1]HKC!Y13/10^9</f>
        <v>331.08267666598545</v>
      </c>
      <c r="Z42" s="70">
        <f>[1]HKC!Z13/10^9</f>
        <v>354.18786998988361</v>
      </c>
      <c r="AA42" s="70">
        <f>[1]HKC!AA13/10^9</f>
        <v>366.845212241387</v>
      </c>
      <c r="AB42" s="70">
        <f>[1]HKC!AB13/10^9</f>
        <v>384.28109919929761</v>
      </c>
      <c r="AC42" s="70">
        <f>[1]HKC!AC13/10^9</f>
        <v>401.65176833407543</v>
      </c>
      <c r="AD42" s="70">
        <f>[1]HKC!AD13/10^9</f>
        <v>415.8659448316443</v>
      </c>
      <c r="AE42" s="70"/>
      <c r="AG42" s="51" t="s">
        <v>104</v>
      </c>
      <c r="AH42" s="31"/>
    </row>
    <row r="43" spans="1:34" ht="12.75" customHeight="1">
      <c r="A43" s="59" t="s">
        <v>98</v>
      </c>
      <c r="B43" s="60" t="s">
        <v>125</v>
      </c>
      <c r="C43" s="56"/>
      <c r="D43" s="61"/>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G43" s="50"/>
      <c r="AH43" s="50"/>
    </row>
    <row r="44" spans="1:34" ht="12.75" customHeight="1">
      <c r="A44" s="30"/>
      <c r="B44" t="s">
        <v>103</v>
      </c>
      <c r="C44" s="32" t="s">
        <v>99</v>
      </c>
      <c r="D44" s="33"/>
      <c r="E44" s="69">
        <f>[1]HKC!E10</f>
        <v>65.75613031928026</v>
      </c>
      <c r="F44" s="69">
        <f>[1]HKC!F10</f>
        <v>71.766563479062469</v>
      </c>
      <c r="G44" s="69">
        <f>[1]HKC!G10</f>
        <v>78.870968529982264</v>
      </c>
      <c r="H44" s="69">
        <f>[1]HKC!H10</f>
        <v>85.664152283647439</v>
      </c>
      <c r="I44" s="69">
        <f>[1]HKC!I10</f>
        <v>91.079168528698446</v>
      </c>
      <c r="J44" s="69">
        <f>[1]HKC!J10</f>
        <v>94.849504564449006</v>
      </c>
      <c r="K44" s="69">
        <f>[1]HKC!K10</f>
        <v>100.43015910439752</v>
      </c>
      <c r="L44" s="69">
        <f>[1]HKC!L10</f>
        <v>106.21518530064506</v>
      </c>
      <c r="M44" s="69">
        <f>[1]HKC!M10</f>
        <v>107.51086965455454</v>
      </c>
      <c r="N44" s="69">
        <f>[1]HKC!N10</f>
        <v>103.10746558262976</v>
      </c>
      <c r="O44" s="69">
        <f>[1]HKC!O10</f>
        <v>99.607824738022316</v>
      </c>
      <c r="P44" s="69">
        <f>[1]HKC!P10</f>
        <v>97.840845384385815</v>
      </c>
      <c r="Q44" s="69">
        <f>[1]HKC!Q10</f>
        <v>94.512434552589966</v>
      </c>
      <c r="R44" s="69">
        <f>[1]HKC!R10</f>
        <v>88.834386619728264</v>
      </c>
      <c r="S44" s="69">
        <f>[1]HKC!S10</f>
        <v>85.644468694336254</v>
      </c>
      <c r="T44" s="69">
        <f>[1]HKC!T10</f>
        <v>85.515957124689635</v>
      </c>
      <c r="U44" s="69">
        <f>[1]HKC!U10</f>
        <v>85.058636018759444</v>
      </c>
      <c r="V44" s="69">
        <f>[1]HKC!V10</f>
        <v>87.727355583202112</v>
      </c>
      <c r="W44" s="69">
        <f>[1]HKC!W10</f>
        <v>88.851555629562952</v>
      </c>
      <c r="X44" s="69">
        <f>[1]HKC!X10</f>
        <v>88.517993333589402</v>
      </c>
      <c r="Y44" s="69">
        <f>[1]HKC!Y10</f>
        <v>88.757531862545477</v>
      </c>
      <c r="Z44" s="69">
        <f>[1]HKC!Z10</f>
        <v>92.217241076842697</v>
      </c>
      <c r="AA44" s="69">
        <f>[1]HKC!AA10</f>
        <v>95.48621560228635</v>
      </c>
      <c r="AB44" s="69">
        <f>[1]HKC!AB10</f>
        <v>97.216165817810122</v>
      </c>
      <c r="AC44" s="69">
        <f>[1]HKC!AC10</f>
        <v>100</v>
      </c>
      <c r="AD44" s="69">
        <f>[1]HKC!AD10</f>
        <v>103.62612142347345</v>
      </c>
      <c r="AE44" s="69"/>
      <c r="AG44" s="51" t="s">
        <v>104</v>
      </c>
      <c r="AH44" s="51"/>
    </row>
    <row r="45" spans="1:34" ht="12.75" customHeight="1">
      <c r="A45" s="59" t="s">
        <v>112</v>
      </c>
      <c r="B45" s="60" t="s">
        <v>111</v>
      </c>
      <c r="C45" s="56"/>
      <c r="D45" s="6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G45" s="50"/>
      <c r="AH45" s="50"/>
    </row>
    <row r="46" spans="1:34">
      <c r="B46" s="72" t="s">
        <v>113</v>
      </c>
      <c r="D46" s="224" t="s">
        <v>110</v>
      </c>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row>
    <row r="47" spans="1:34">
      <c r="B47" s="71" t="s">
        <v>114</v>
      </c>
      <c r="D47" s="224"/>
      <c r="E47" s="81" t="e">
        <f>[1]HKC!E33/10^9</f>
        <v>#VALUE!</v>
      </c>
      <c r="F47" s="81" t="e">
        <f>[1]HKC!F33/10^9</f>
        <v>#VALUE!</v>
      </c>
      <c r="G47" s="81" t="e">
        <f>[1]HKC!G33/10^9</f>
        <v>#VALUE!</v>
      </c>
      <c r="H47" s="81" t="e">
        <f>[1]HKC!H33/10^9</f>
        <v>#VALUE!</v>
      </c>
      <c r="I47" s="81" t="e">
        <f>[1]HKC!I33/10^9</f>
        <v>#VALUE!</v>
      </c>
      <c r="J47" s="81" t="e">
        <f>[1]HKC!J33/10^9</f>
        <v>#VALUE!</v>
      </c>
      <c r="K47" s="81" t="e">
        <f>[1]HKC!K33/10^9</f>
        <v>#VALUE!</v>
      </c>
      <c r="L47" s="81" t="e">
        <f>[1]HKC!L33/10^9</f>
        <v>#VALUE!</v>
      </c>
      <c r="M47" s="81" t="e">
        <f>[1]HKC!M33/10^9</f>
        <v>#VALUE!</v>
      </c>
      <c r="N47" s="81" t="e">
        <f>[1]HKC!N33/10^9</f>
        <v>#VALUE!</v>
      </c>
      <c r="O47" s="73">
        <f>[1]HKC!O33/10^9</f>
        <v>130.48488838473003</v>
      </c>
      <c r="P47" s="73">
        <f>[1]HKC!P33/10^9</f>
        <v>132.87985577475334</v>
      </c>
      <c r="Q47" s="73">
        <f>[1]HKC!Q33/10^9</f>
        <v>136.75803291815615</v>
      </c>
      <c r="R47" s="73">
        <f>[1]HKC!R33/10^9</f>
        <v>142.86566365950307</v>
      </c>
      <c r="S47" s="73">
        <f>[1]HKC!S33/10^9</f>
        <v>156.68188449990686</v>
      </c>
      <c r="T47" s="73">
        <f>[1]HKC!T33/10^9</f>
        <v>168.83563670485228</v>
      </c>
      <c r="U47" s="73">
        <f>[1]HKC!U33/10^9</f>
        <v>180.34279696773055</v>
      </c>
      <c r="V47" s="73">
        <f>[1]HKC!V33/10^9</f>
        <v>193.13443589107669</v>
      </c>
      <c r="W47" s="73">
        <f>[1]HKC!W33/10^9</f>
        <v>197.84602365812532</v>
      </c>
      <c r="X47" s="73">
        <f>[1]HKC!X33/10^9</f>
        <v>194.42338170579441</v>
      </c>
      <c r="Y47" s="73">
        <f>[1]HKC!Y33/10^9</f>
        <v>207.86207074087426</v>
      </c>
      <c r="Z47" s="73">
        <f>[1]HKC!Z33/10^9</f>
        <v>218.64108486102077</v>
      </c>
      <c r="AA47" s="73">
        <f>[1]HKC!AA33/10^9</f>
        <v>222.48180663417452</v>
      </c>
      <c r="AB47" s="73">
        <f>[1]HKC!AB33/10^9</f>
        <v>228.54499491785592</v>
      </c>
      <c r="AC47" s="73">
        <f>[1]HKC!AC33/10^9</f>
        <v>230.66059335363627</v>
      </c>
      <c r="AD47" s="73">
        <f>[1]HKC!AD33/10^9</f>
        <v>236.12197578016605</v>
      </c>
      <c r="AE47" s="73"/>
      <c r="AG47" s="51" t="s">
        <v>104</v>
      </c>
    </row>
    <row r="48" spans="1:34">
      <c r="B48" s="71" t="s">
        <v>115</v>
      </c>
      <c r="D48" s="224"/>
      <c r="E48" s="81" t="e">
        <f>[1]HKC!E34/10^9</f>
        <v>#VALUE!</v>
      </c>
      <c r="F48" s="81" t="e">
        <f>[1]HKC!F34/10^9</f>
        <v>#VALUE!</v>
      </c>
      <c r="G48" s="81" t="e">
        <f>[1]HKC!G34/10^9</f>
        <v>#VALUE!</v>
      </c>
      <c r="H48" s="81" t="e">
        <f>[1]HKC!H34/10^9</f>
        <v>#VALUE!</v>
      </c>
      <c r="I48" s="81" t="e">
        <f>[1]HKC!I34/10^9</f>
        <v>#VALUE!</v>
      </c>
      <c r="J48" s="81" t="e">
        <f>[1]HKC!J34/10^9</f>
        <v>#VALUE!</v>
      </c>
      <c r="K48" s="81" t="e">
        <f>[1]HKC!K34/10^9</f>
        <v>#VALUE!</v>
      </c>
      <c r="L48" s="81" t="e">
        <f>[1]HKC!L34/10^9</f>
        <v>#VALUE!</v>
      </c>
      <c r="M48" s="81" t="e">
        <f>[1]HKC!M34/10^9</f>
        <v>#VALUE!</v>
      </c>
      <c r="N48" s="81" t="e">
        <f>[1]HKC!N34/10^9</f>
        <v>#VALUE!</v>
      </c>
      <c r="O48" s="73">
        <f>[1]HKC!O34/10^9</f>
        <v>1139.184</v>
      </c>
      <c r="P48" s="73">
        <f>[1]HKC!P34/10^9</f>
        <v>1160.0930000000001</v>
      </c>
      <c r="Q48" s="73">
        <f>[1]HKC!Q34/10^9</f>
        <v>1193.951</v>
      </c>
      <c r="R48" s="73">
        <f>[1]HKC!R34/10^9</f>
        <v>1247.2729999999999</v>
      </c>
      <c r="S48" s="73">
        <f>[1]HKC!S34/10^9</f>
        <v>1367.894</v>
      </c>
      <c r="T48" s="73">
        <f>[1]HKC!T34/10^9</f>
        <v>1474.001</v>
      </c>
      <c r="U48" s="73">
        <f>[1]HKC!U34/10^9</f>
        <v>1574.463</v>
      </c>
      <c r="V48" s="73">
        <f>[1]HKC!V34/10^9</f>
        <v>1686.1389999999999</v>
      </c>
      <c r="W48" s="73">
        <f>[1]HKC!W34/10^9</f>
        <v>1727.2729999999999</v>
      </c>
      <c r="X48" s="73">
        <f>[1]HKC!X34/10^9</f>
        <v>1697.3920000000001</v>
      </c>
      <c r="Y48" s="73">
        <f>[1]HKC!Y34/10^9</f>
        <v>1814.7170000000001</v>
      </c>
      <c r="Z48" s="73">
        <f>[1]HKC!Z34/10^9</f>
        <v>1908.8219999999999</v>
      </c>
      <c r="AA48" s="73">
        <f>[1]HKC!AA34/10^9</f>
        <v>1942.3530000000001</v>
      </c>
      <c r="AB48" s="73">
        <f>[1]HKC!AB34/10^9</f>
        <v>1995.287</v>
      </c>
      <c r="AC48" s="73">
        <f>[1]HKC!AC34/10^9</f>
        <v>2013.7570000000001</v>
      </c>
      <c r="AD48" s="73">
        <f>[1]HKC!AD34/10^9</f>
        <v>2061.4369999999999</v>
      </c>
      <c r="AE48" s="73"/>
      <c r="AG48" s="51" t="s">
        <v>104</v>
      </c>
    </row>
    <row r="49" spans="2:35">
      <c r="B49" s="71" t="s">
        <v>116</v>
      </c>
      <c r="D49" s="224"/>
      <c r="E49" s="81" t="e">
        <f>[1]HKC!E35/10^9</f>
        <v>#VALUE!</v>
      </c>
      <c r="F49" s="81" t="e">
        <f>[1]HKC!F35/10^9</f>
        <v>#VALUE!</v>
      </c>
      <c r="G49" s="81" t="e">
        <f>[1]HKC!G35/10^9</f>
        <v>#VALUE!</v>
      </c>
      <c r="H49" s="81" t="e">
        <f>[1]HKC!H35/10^9</f>
        <v>#VALUE!</v>
      </c>
      <c r="I49" s="81" t="e">
        <f>[1]HKC!I35/10^9</f>
        <v>#VALUE!</v>
      </c>
      <c r="J49" s="81" t="e">
        <f>[1]HKC!J35/10^9</f>
        <v>#VALUE!</v>
      </c>
      <c r="K49" s="81" t="e">
        <f>[1]HKC!K35/10^9</f>
        <v>#VALUE!</v>
      </c>
      <c r="L49" s="81" t="e">
        <f>[1]HKC!L35/10^9</f>
        <v>#VALUE!</v>
      </c>
      <c r="M49" s="81" t="e">
        <f>[1]HKC!M35/10^9</f>
        <v>#VALUE!</v>
      </c>
      <c r="N49" s="81" t="e">
        <f>[1]HKC!N35/10^9</f>
        <v>#VALUE!</v>
      </c>
      <c r="O49" s="73">
        <f>[1]HKC!O35/10^9</f>
        <v>1120.2650000000001</v>
      </c>
      <c r="P49" s="73">
        <f>[1]HKC!P35/10^9</f>
        <v>1118.884</v>
      </c>
      <c r="Q49" s="73">
        <f>[1]HKC!Q35/10^9</f>
        <v>1110.646</v>
      </c>
      <c r="R49" s="73">
        <f>[1]HKC!R35/10^9</f>
        <v>1102.221</v>
      </c>
      <c r="S49" s="73">
        <f>[1]HKC!S35/10^9</f>
        <v>1163.558</v>
      </c>
      <c r="T49" s="73">
        <f>[1]HKC!T35/10^9</f>
        <v>1257.617</v>
      </c>
      <c r="U49" s="73">
        <f>[1]HKC!U35/10^9</f>
        <v>1352.383</v>
      </c>
      <c r="V49" s="73">
        <f>[1]HKC!V35/10^9</f>
        <v>1490.4749999999999</v>
      </c>
      <c r="W49" s="73">
        <f>[1]HKC!W35/10^9</f>
        <v>1499.529</v>
      </c>
      <c r="X49" s="73">
        <f>[1]HKC!X35/10^9</f>
        <v>1466.7239999999999</v>
      </c>
      <c r="Y49" s="73">
        <f>[1]HKC!Y35/10^9</f>
        <v>1614.9220000000003</v>
      </c>
      <c r="Z49" s="73">
        <f>[1]HKC!Z35/10^9</f>
        <v>1770.1660000000002</v>
      </c>
      <c r="AA49" s="73">
        <f>[1]HKC!AA35/10^9</f>
        <v>1872.498</v>
      </c>
      <c r="AB49" s="73">
        <f>[1]HKC!AB35/10^9</f>
        <v>1948.2920000000001</v>
      </c>
      <c r="AC49" s="73">
        <f>[1]HKC!AC35/10^9</f>
        <v>2013.7570000000001</v>
      </c>
      <c r="AD49" s="73">
        <f>[1]HKC!AD35/10^9</f>
        <v>2127.509</v>
      </c>
      <c r="AE49" s="73"/>
      <c r="AG49" s="51" t="s">
        <v>104</v>
      </c>
    </row>
    <row r="50" spans="2:35">
      <c r="B50" s="71" t="s">
        <v>117</v>
      </c>
      <c r="D50" s="224"/>
      <c r="E50" s="81" t="e">
        <f>[1]HKC!E36/10^9</f>
        <v>#VALUE!</v>
      </c>
      <c r="F50" s="81" t="e">
        <f>[1]HKC!F36/10^9</f>
        <v>#VALUE!</v>
      </c>
      <c r="G50" s="81" t="e">
        <f>[1]HKC!G36/10^9</f>
        <v>#VALUE!</v>
      </c>
      <c r="H50" s="81" t="e">
        <f>[1]HKC!H36/10^9</f>
        <v>#VALUE!</v>
      </c>
      <c r="I50" s="81" t="e">
        <f>[1]HKC!I36/10^9</f>
        <v>#VALUE!</v>
      </c>
      <c r="J50" s="81" t="e">
        <f>[1]HKC!J36/10^9</f>
        <v>#VALUE!</v>
      </c>
      <c r="K50" s="81" t="e">
        <f>[1]HKC!K36/10^9</f>
        <v>#VALUE!</v>
      </c>
      <c r="L50" s="81" t="e">
        <f>[1]HKC!L36/10^9</f>
        <v>#VALUE!</v>
      </c>
      <c r="M50" s="81" t="e">
        <f>[1]HKC!M36/10^9</f>
        <v>#VALUE!</v>
      </c>
      <c r="N50" s="81" t="e">
        <f>[1]HKC!N36/10^9</f>
        <v>#VALUE!</v>
      </c>
      <c r="O50" s="73">
        <f>[1]HKC!O36/10^9</f>
        <v>143.78593798131226</v>
      </c>
      <c r="P50" s="73">
        <f>[1]HKC!P36/10^9</f>
        <v>143.46873878032517</v>
      </c>
      <c r="Q50" s="73">
        <f>[1]HKC!Q36/10^9</f>
        <v>142.41059636615421</v>
      </c>
      <c r="R50" s="73">
        <f>[1]HKC!R36/10^9</f>
        <v>141.54993065187242</v>
      </c>
      <c r="S50" s="73">
        <f>[1]HKC!S36/10^9</f>
        <v>149.40395480225988</v>
      </c>
      <c r="T50" s="73">
        <f>[1]HKC!T36/10^9</f>
        <v>161.70354750363236</v>
      </c>
      <c r="U50" s="73">
        <f>[1]HKC!U36/10^9</f>
        <v>174.10116120394449</v>
      </c>
      <c r="V50" s="73">
        <f>[1]HKC!V36/10^9</f>
        <v>191.05224703258389</v>
      </c>
      <c r="W50" s="73">
        <f>[1]HKC!W36/10^9</f>
        <v>192.57320080135614</v>
      </c>
      <c r="X50" s="73">
        <f>[1]HKC!X36/10^9</f>
        <v>189.21076395159832</v>
      </c>
      <c r="Y50" s="73">
        <f>[1]HKC!Y36/10^9</f>
        <v>207.86207074087426</v>
      </c>
      <c r="Z50" s="73">
        <f>[1]HKC!Z36/10^9</f>
        <v>227.41084275436799</v>
      </c>
      <c r="AA50" s="73">
        <f>[1]HKC!AA36/10^9</f>
        <v>241.41328451343406</v>
      </c>
      <c r="AB50" s="73">
        <f>[1]HKC!AB36/10^9</f>
        <v>251.19804022692111</v>
      </c>
      <c r="AC50" s="73">
        <f>[1]HKC!AC36/10^9</f>
        <v>259.70222205027017</v>
      </c>
      <c r="AD50" s="73">
        <f>[1]HKC!AD36/10^9</f>
        <v>274.45354627312366</v>
      </c>
      <c r="AE50" s="73"/>
      <c r="AG50" s="51" t="s">
        <v>104</v>
      </c>
    </row>
    <row r="51" spans="2:35" ht="15.75" customHeight="1">
      <c r="B51" s="196" t="s">
        <v>228</v>
      </c>
      <c r="D51" s="161"/>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190"/>
      <c r="AI51" s="200"/>
    </row>
    <row r="52" spans="2:35">
      <c r="B52" s="195" t="s">
        <v>229</v>
      </c>
      <c r="D52" s="224" t="s">
        <v>174</v>
      </c>
      <c r="E52" s="216">
        <v>92241158</v>
      </c>
      <c r="F52" s="216">
        <v>92693118</v>
      </c>
      <c r="G52" s="216">
        <v>97444912</v>
      </c>
      <c r="H52" s="216">
        <v>91150560</v>
      </c>
      <c r="I52" s="216">
        <v>86536420</v>
      </c>
      <c r="J52" s="216">
        <v>84423768</v>
      </c>
      <c r="K52" s="216">
        <v>82448135</v>
      </c>
      <c r="L52" s="216">
        <v>80049443</v>
      </c>
      <c r="M52" s="216">
        <v>70848730</v>
      </c>
      <c r="N52" s="216">
        <v>65766812</v>
      </c>
      <c r="O52" s="216">
        <v>69752693</v>
      </c>
      <c r="P52" s="216">
        <v>61831296</v>
      </c>
      <c r="Q52" s="216">
        <v>53433620</v>
      </c>
      <c r="R52" s="216">
        <v>46745198</v>
      </c>
      <c r="S52" s="216">
        <v>46704668</v>
      </c>
      <c r="T52" s="216">
        <v>47322119</v>
      </c>
      <c r="U52" s="216">
        <v>47960549</v>
      </c>
      <c r="V52" s="216">
        <v>43812676</v>
      </c>
      <c r="W52" s="216">
        <v>42194350</v>
      </c>
      <c r="X52" s="191"/>
      <c r="Y52" s="191"/>
      <c r="Z52" s="191"/>
      <c r="AA52" s="191"/>
      <c r="AB52" s="191"/>
      <c r="AC52" s="191"/>
      <c r="AD52" s="191"/>
      <c r="AE52" s="191"/>
      <c r="AF52" s="73"/>
      <c r="AG52" s="225" t="s">
        <v>118</v>
      </c>
      <c r="AH52" s="199"/>
    </row>
    <row r="53" spans="2:35">
      <c r="B53" s="195" t="s">
        <v>230</v>
      </c>
      <c r="D53" s="224"/>
      <c r="E53" s="216">
        <v>6107918</v>
      </c>
      <c r="F53" s="216">
        <v>6969926</v>
      </c>
      <c r="G53" s="216">
        <v>7093368</v>
      </c>
      <c r="H53" s="216">
        <v>6961486</v>
      </c>
      <c r="I53" s="216">
        <v>7190894</v>
      </c>
      <c r="J53" s="216">
        <v>7889553</v>
      </c>
      <c r="K53" s="216">
        <v>8723028</v>
      </c>
      <c r="L53" s="216">
        <v>7937862</v>
      </c>
      <c r="M53" s="216">
        <v>8071176</v>
      </c>
      <c r="N53" s="216">
        <v>6961217</v>
      </c>
      <c r="O53" s="216">
        <v>6799425</v>
      </c>
      <c r="P53" s="216">
        <v>7420138</v>
      </c>
      <c r="Q53" s="216">
        <v>7894808</v>
      </c>
      <c r="R53" s="216">
        <v>6574667</v>
      </c>
      <c r="S53" s="216">
        <v>6796497</v>
      </c>
      <c r="T53" s="216">
        <v>6526656</v>
      </c>
      <c r="U53" s="216">
        <v>7329327</v>
      </c>
      <c r="V53" s="216">
        <v>8134001</v>
      </c>
      <c r="W53" s="216">
        <v>7704570</v>
      </c>
      <c r="X53" s="191"/>
      <c r="Y53" s="191"/>
      <c r="Z53" s="191"/>
      <c r="AA53" s="191"/>
      <c r="AB53" s="191"/>
      <c r="AC53" s="191"/>
      <c r="AD53" s="191"/>
      <c r="AE53" s="191"/>
      <c r="AF53" s="73"/>
      <c r="AG53" s="225"/>
      <c r="AH53" s="199"/>
    </row>
    <row r="54" spans="2:35">
      <c r="B54" s="195" t="s">
        <v>231</v>
      </c>
      <c r="D54" s="224"/>
      <c r="E54" s="216">
        <v>32975209</v>
      </c>
      <c r="F54" s="216">
        <v>32433140</v>
      </c>
      <c r="G54" s="216">
        <v>34339576</v>
      </c>
      <c r="H54" s="216">
        <v>29190751</v>
      </c>
      <c r="I54" s="216">
        <v>25110541</v>
      </c>
      <c r="J54" s="216">
        <v>22434208</v>
      </c>
      <c r="K54" s="216">
        <v>20474214</v>
      </c>
      <c r="L54" s="216">
        <v>18405409</v>
      </c>
      <c r="M54" s="216">
        <v>15297191</v>
      </c>
      <c r="N54" s="216">
        <v>14516192</v>
      </c>
      <c r="O54" s="216">
        <v>13835114</v>
      </c>
      <c r="P54" s="216">
        <v>11519530</v>
      </c>
      <c r="Q54" s="216">
        <v>10407807</v>
      </c>
      <c r="R54" s="216">
        <v>10662834</v>
      </c>
      <c r="S54" s="216">
        <v>10520896</v>
      </c>
      <c r="T54" s="216">
        <v>9667843</v>
      </c>
      <c r="U54" s="216">
        <v>8904016</v>
      </c>
      <c r="V54" s="216">
        <v>5432887</v>
      </c>
      <c r="W54" s="216">
        <v>4787354</v>
      </c>
      <c r="X54" s="191"/>
      <c r="Y54" s="191"/>
      <c r="Z54" s="191"/>
      <c r="AA54" s="191"/>
      <c r="AB54" s="191"/>
      <c r="AC54" s="191"/>
      <c r="AD54" s="191"/>
      <c r="AE54" s="191"/>
      <c r="AF54" s="73"/>
      <c r="AG54" s="225"/>
      <c r="AH54" s="199"/>
    </row>
    <row r="55" spans="2:35">
      <c r="B55" s="195" t="s">
        <v>232</v>
      </c>
      <c r="D55" s="224"/>
      <c r="E55" s="216">
        <v>298710</v>
      </c>
      <c r="F55" s="216">
        <v>224560</v>
      </c>
      <c r="G55" s="216">
        <v>282362</v>
      </c>
      <c r="H55" s="216">
        <v>255533</v>
      </c>
      <c r="I55" s="216">
        <v>253569</v>
      </c>
      <c r="J55" s="216">
        <v>240712</v>
      </c>
      <c r="K55" s="216">
        <v>184252</v>
      </c>
      <c r="L55" s="216">
        <v>189702</v>
      </c>
      <c r="M55" s="216">
        <v>145127</v>
      </c>
      <c r="N55" s="216">
        <v>85940</v>
      </c>
      <c r="O55" s="216">
        <v>74837</v>
      </c>
      <c r="P55" s="216">
        <v>72230</v>
      </c>
      <c r="Q55" s="216">
        <v>50170</v>
      </c>
      <c r="R55" s="216">
        <v>42530</v>
      </c>
      <c r="S55" s="216">
        <v>47022</v>
      </c>
      <c r="T55" s="216" t="s">
        <v>241</v>
      </c>
      <c r="U55" s="216" t="s">
        <v>241</v>
      </c>
      <c r="V55" s="216">
        <v>27735</v>
      </c>
      <c r="W55" s="216">
        <v>34203</v>
      </c>
      <c r="X55" s="191"/>
      <c r="Y55" s="191"/>
      <c r="Z55" s="191"/>
      <c r="AA55" s="191"/>
      <c r="AB55" s="191"/>
      <c r="AC55" s="191"/>
      <c r="AD55" s="191"/>
      <c r="AE55" s="191"/>
      <c r="AF55" s="73"/>
      <c r="AG55" s="225"/>
      <c r="AH55" s="199"/>
    </row>
    <row r="56" spans="2:35">
      <c r="B56" s="195" t="s">
        <v>233</v>
      </c>
      <c r="D56" s="224"/>
      <c r="E56" s="216">
        <v>2146015</v>
      </c>
      <c r="F56" s="216">
        <v>2408512</v>
      </c>
      <c r="G56" s="216">
        <v>2584425</v>
      </c>
      <c r="H56" s="216">
        <v>2734951</v>
      </c>
      <c r="I56" s="216">
        <v>1971940</v>
      </c>
      <c r="J56" s="216">
        <v>1824926</v>
      </c>
      <c r="K56" s="216">
        <v>1722210</v>
      </c>
      <c r="L56" s="216">
        <v>1655930</v>
      </c>
      <c r="M56" s="216">
        <v>936985</v>
      </c>
      <c r="N56" s="216">
        <v>842635</v>
      </c>
      <c r="O56" s="216">
        <v>802845</v>
      </c>
      <c r="P56" s="216">
        <v>764893</v>
      </c>
      <c r="Q56" s="216">
        <v>738728</v>
      </c>
      <c r="R56" s="216">
        <v>455898</v>
      </c>
      <c r="S56" s="216">
        <v>347919</v>
      </c>
      <c r="T56" s="216">
        <v>288046</v>
      </c>
      <c r="U56" s="216">
        <v>124324</v>
      </c>
      <c r="V56" s="216">
        <v>264455</v>
      </c>
      <c r="W56" s="216">
        <v>208892</v>
      </c>
      <c r="X56" s="191"/>
      <c r="Y56" s="191"/>
      <c r="Z56" s="191"/>
      <c r="AA56" s="191"/>
      <c r="AB56" s="191"/>
      <c r="AC56" s="191"/>
      <c r="AD56" s="191"/>
      <c r="AE56" s="191"/>
      <c r="AF56" s="73"/>
      <c r="AG56" s="225"/>
      <c r="AH56" s="199"/>
    </row>
    <row r="57" spans="2:35">
      <c r="B57" s="195" t="s">
        <v>234</v>
      </c>
      <c r="D57" s="224"/>
      <c r="E57" s="217">
        <v>1693684</v>
      </c>
      <c r="F57" s="217">
        <v>2028204</v>
      </c>
      <c r="G57" s="217">
        <v>1923426</v>
      </c>
      <c r="H57" s="217">
        <v>1966487</v>
      </c>
      <c r="I57" s="217">
        <v>2100641</v>
      </c>
      <c r="J57" s="217">
        <v>1901680</v>
      </c>
      <c r="K57" s="217">
        <v>2266475</v>
      </c>
      <c r="L57" s="217">
        <v>2080612</v>
      </c>
      <c r="M57" s="217">
        <v>2099398</v>
      </c>
      <c r="N57" s="217">
        <v>2198908</v>
      </c>
      <c r="O57" s="217">
        <v>2631404</v>
      </c>
      <c r="P57" s="217">
        <v>2243446</v>
      </c>
      <c r="Q57" s="217">
        <v>1759216</v>
      </c>
      <c r="R57" s="217">
        <v>1955294</v>
      </c>
      <c r="S57" s="217">
        <v>1679064</v>
      </c>
      <c r="T57" s="217">
        <v>2069410</v>
      </c>
      <c r="U57" s="217">
        <v>2016039</v>
      </c>
      <c r="V57" s="217">
        <v>2079660</v>
      </c>
      <c r="W57" s="217">
        <v>2146199</v>
      </c>
      <c r="X57" s="192"/>
      <c r="Y57" s="192"/>
      <c r="Z57" s="192"/>
      <c r="AA57" s="192"/>
      <c r="AB57" s="191"/>
      <c r="AC57" s="191"/>
      <c r="AD57" s="192"/>
      <c r="AE57" s="192"/>
      <c r="AF57" s="73"/>
      <c r="AG57" s="225"/>
      <c r="AH57" s="199"/>
    </row>
    <row r="58" spans="2:35" ht="25.5">
      <c r="B58" s="195" t="s">
        <v>235</v>
      </c>
      <c r="D58" s="224"/>
      <c r="E58" s="216">
        <v>943229</v>
      </c>
      <c r="F58" s="216">
        <v>1024601</v>
      </c>
      <c r="G58" s="216">
        <v>858314</v>
      </c>
      <c r="H58" s="216">
        <v>1079798</v>
      </c>
      <c r="I58" s="216">
        <v>1441507</v>
      </c>
      <c r="J58" s="216">
        <v>1972741</v>
      </c>
      <c r="K58" s="216">
        <v>2491689</v>
      </c>
      <c r="L58" s="216">
        <v>2755699</v>
      </c>
      <c r="M58" s="216">
        <v>2914494</v>
      </c>
      <c r="N58" s="216">
        <v>2793678</v>
      </c>
      <c r="O58" s="216">
        <v>2200383</v>
      </c>
      <c r="P58" s="216">
        <v>1780666</v>
      </c>
      <c r="Q58" s="216">
        <v>1418286</v>
      </c>
      <c r="R58" s="216">
        <v>738765</v>
      </c>
      <c r="S58" s="216">
        <v>622725</v>
      </c>
      <c r="T58" s="216">
        <v>593556</v>
      </c>
      <c r="U58" s="216">
        <v>1015283</v>
      </c>
      <c r="V58" s="216">
        <v>1188085</v>
      </c>
      <c r="W58" s="216">
        <v>976727</v>
      </c>
      <c r="X58" s="192"/>
      <c r="Y58" s="192"/>
      <c r="Z58" s="192"/>
      <c r="AA58" s="192"/>
      <c r="AB58" s="191"/>
      <c r="AC58" s="191"/>
      <c r="AD58" s="192"/>
      <c r="AE58" s="192"/>
      <c r="AF58" s="73"/>
      <c r="AG58" s="225"/>
      <c r="AH58" s="199"/>
    </row>
    <row r="59" spans="2:35">
      <c r="B59" s="195" t="s">
        <v>236</v>
      </c>
      <c r="D59" s="224"/>
      <c r="E59" s="216">
        <v>651027</v>
      </c>
      <c r="F59" s="216">
        <v>711287</v>
      </c>
      <c r="G59" s="216">
        <v>694908</v>
      </c>
      <c r="H59" s="216">
        <v>867054</v>
      </c>
      <c r="I59" s="216">
        <v>664384</v>
      </c>
      <c r="J59" s="216">
        <v>1015501</v>
      </c>
      <c r="K59" s="216">
        <v>813844</v>
      </c>
      <c r="L59" s="216">
        <v>788360</v>
      </c>
      <c r="M59" s="216">
        <v>627540</v>
      </c>
      <c r="N59" s="216">
        <v>644638</v>
      </c>
      <c r="O59" s="216">
        <v>710646</v>
      </c>
      <c r="P59" s="216">
        <v>756752</v>
      </c>
      <c r="Q59" s="216">
        <v>669837</v>
      </c>
      <c r="R59" s="216">
        <v>575217</v>
      </c>
      <c r="S59" s="216">
        <v>464368</v>
      </c>
      <c r="T59" s="216">
        <v>520861</v>
      </c>
      <c r="U59" s="216">
        <v>773220</v>
      </c>
      <c r="V59" s="216">
        <v>176471</v>
      </c>
      <c r="W59" s="216">
        <v>262050</v>
      </c>
      <c r="X59" s="191"/>
      <c r="Y59" s="191"/>
      <c r="Z59" s="191"/>
      <c r="AA59" s="191"/>
      <c r="AB59" s="191"/>
      <c r="AC59" s="191"/>
      <c r="AD59" s="191"/>
      <c r="AE59" s="191"/>
      <c r="AF59" s="73"/>
      <c r="AG59" s="225"/>
      <c r="AH59" s="199"/>
    </row>
    <row r="60" spans="2:35" ht="25.5">
      <c r="B60" s="195" t="s">
        <v>237</v>
      </c>
      <c r="D60" s="224"/>
      <c r="E60" s="216">
        <v>5585187</v>
      </c>
      <c r="F60" s="216">
        <v>5922138</v>
      </c>
      <c r="G60" s="216">
        <v>6137355</v>
      </c>
      <c r="H60" s="216">
        <v>5462755</v>
      </c>
      <c r="I60" s="216">
        <v>4882663</v>
      </c>
      <c r="J60" s="216">
        <v>4410942</v>
      </c>
      <c r="K60" s="216">
        <v>3670204</v>
      </c>
      <c r="L60" s="216">
        <v>3101372</v>
      </c>
      <c r="M60" s="216">
        <v>2291090</v>
      </c>
      <c r="N60" s="216">
        <v>2021553</v>
      </c>
      <c r="O60" s="216">
        <v>1986713</v>
      </c>
      <c r="P60" s="216">
        <v>1437066</v>
      </c>
      <c r="Q60" s="216">
        <v>1263716</v>
      </c>
      <c r="R60" s="216">
        <v>919745</v>
      </c>
      <c r="S60" s="216">
        <v>970761</v>
      </c>
      <c r="T60" s="216">
        <v>1345253</v>
      </c>
      <c r="U60" s="216">
        <v>899403</v>
      </c>
      <c r="V60" s="216">
        <v>583179</v>
      </c>
      <c r="W60" s="216">
        <v>920223</v>
      </c>
      <c r="X60" s="191"/>
      <c r="Y60" s="191"/>
      <c r="Z60" s="191"/>
      <c r="AA60" s="191"/>
      <c r="AB60" s="191"/>
      <c r="AC60" s="191"/>
      <c r="AD60" s="191"/>
      <c r="AE60" s="191"/>
      <c r="AF60" s="73"/>
      <c r="AG60" s="225"/>
      <c r="AH60" s="199"/>
    </row>
    <row r="61" spans="2:35">
      <c r="B61" s="195" t="s">
        <v>238</v>
      </c>
      <c r="D61" s="224"/>
      <c r="E61" s="216">
        <v>2600614</v>
      </c>
      <c r="F61" s="216">
        <v>2716787</v>
      </c>
      <c r="G61" s="216">
        <v>3366386</v>
      </c>
      <c r="H61" s="216">
        <v>3646585</v>
      </c>
      <c r="I61" s="216">
        <v>3578642</v>
      </c>
      <c r="J61" s="216">
        <v>3490741</v>
      </c>
      <c r="K61" s="216">
        <v>3032934</v>
      </c>
      <c r="L61" s="216">
        <v>3334233</v>
      </c>
      <c r="M61" s="216">
        <v>3017394</v>
      </c>
      <c r="N61" s="216">
        <v>3031202</v>
      </c>
      <c r="O61" s="216">
        <v>3055815</v>
      </c>
      <c r="P61" s="216">
        <v>3246921</v>
      </c>
      <c r="Q61" s="216">
        <v>3289711</v>
      </c>
      <c r="R61" s="216">
        <v>2918299</v>
      </c>
      <c r="S61" s="216">
        <v>3001041</v>
      </c>
      <c r="T61" s="216">
        <v>2835834</v>
      </c>
      <c r="U61" s="216">
        <v>4458627</v>
      </c>
      <c r="V61" s="216">
        <v>4202979</v>
      </c>
      <c r="W61" s="216">
        <v>4875200</v>
      </c>
      <c r="X61" s="191"/>
      <c r="Y61" s="191"/>
      <c r="Z61" s="191"/>
      <c r="AA61" s="191"/>
      <c r="AB61" s="191"/>
      <c r="AC61" s="191"/>
      <c r="AD61" s="191"/>
      <c r="AE61" s="191"/>
      <c r="AF61" s="73"/>
      <c r="AG61" s="225"/>
      <c r="AH61" s="199"/>
    </row>
    <row r="62" spans="2:35">
      <c r="B62" s="195" t="s">
        <v>239</v>
      </c>
      <c r="D62" s="224"/>
      <c r="E62" s="216">
        <v>3368038</v>
      </c>
      <c r="F62" s="216">
        <v>3022148</v>
      </c>
      <c r="G62" s="216">
        <v>3360685</v>
      </c>
      <c r="H62" s="216">
        <v>3613956</v>
      </c>
      <c r="I62" s="216">
        <v>3417143</v>
      </c>
      <c r="J62" s="216">
        <v>3028793</v>
      </c>
      <c r="K62" s="216">
        <v>3058671</v>
      </c>
      <c r="L62" s="216">
        <v>2755849</v>
      </c>
      <c r="M62" s="216">
        <v>2555751</v>
      </c>
      <c r="N62" s="216">
        <v>2368891</v>
      </c>
      <c r="O62" s="216">
        <v>2289637</v>
      </c>
      <c r="P62" s="216">
        <v>2097160</v>
      </c>
      <c r="Q62" s="216">
        <v>2407681</v>
      </c>
      <c r="R62" s="216">
        <v>2000418</v>
      </c>
      <c r="S62" s="216">
        <v>2073420</v>
      </c>
      <c r="T62" s="216">
        <v>2036802</v>
      </c>
      <c r="U62" s="216">
        <v>1745678</v>
      </c>
      <c r="V62" s="216">
        <v>2371565</v>
      </c>
      <c r="W62" s="216">
        <v>1964863</v>
      </c>
      <c r="X62" s="191"/>
      <c r="Y62" s="191"/>
      <c r="Z62" s="191"/>
      <c r="AA62" s="191"/>
      <c r="AB62" s="191"/>
      <c r="AC62" s="191"/>
      <c r="AD62" s="191"/>
      <c r="AE62" s="191"/>
      <c r="AF62" s="73"/>
      <c r="AG62" s="225"/>
      <c r="AH62" s="199"/>
    </row>
    <row r="63" spans="2:35">
      <c r="B63" s="195" t="s">
        <v>240</v>
      </c>
      <c r="D63" s="224"/>
      <c r="E63" s="218">
        <v>202541</v>
      </c>
      <c r="F63" s="218">
        <v>222026</v>
      </c>
      <c r="G63" s="218">
        <v>204602</v>
      </c>
      <c r="H63" s="218">
        <v>196771</v>
      </c>
      <c r="I63" s="218">
        <v>249209</v>
      </c>
      <c r="J63" s="218">
        <v>317072</v>
      </c>
      <c r="K63" s="218">
        <v>310704</v>
      </c>
      <c r="L63" s="218">
        <v>272140</v>
      </c>
      <c r="M63" s="218">
        <v>300555</v>
      </c>
      <c r="N63" s="218">
        <v>306560</v>
      </c>
      <c r="O63" s="218">
        <v>241126</v>
      </c>
      <c r="P63" s="218" t="s">
        <v>242</v>
      </c>
      <c r="Q63" s="218" t="s">
        <v>242</v>
      </c>
      <c r="R63" s="218" t="s">
        <v>242</v>
      </c>
      <c r="S63" s="218" t="s">
        <v>242</v>
      </c>
      <c r="T63" s="218" t="s">
        <v>242</v>
      </c>
      <c r="U63" s="218" t="s">
        <v>242</v>
      </c>
      <c r="V63" s="218" t="s">
        <v>242</v>
      </c>
      <c r="W63" s="218" t="s">
        <v>242</v>
      </c>
      <c r="X63" s="191"/>
      <c r="Y63" s="191"/>
      <c r="Z63" s="191"/>
      <c r="AA63" s="191"/>
      <c r="AB63" s="191"/>
      <c r="AC63" s="191"/>
      <c r="AD63" s="191"/>
      <c r="AE63" s="191"/>
      <c r="AF63" s="73"/>
      <c r="AG63" s="225"/>
      <c r="AH63" s="203" t="s">
        <v>254</v>
      </c>
    </row>
    <row r="64" spans="2:35">
      <c r="B64" s="196" t="s">
        <v>252</v>
      </c>
      <c r="D64" s="19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194"/>
      <c r="AH64" s="201"/>
    </row>
    <row r="65" spans="1:42" ht="15.75" customHeight="1">
      <c r="B65" s="195" t="s">
        <v>243</v>
      </c>
      <c r="D65" s="193"/>
      <c r="E65" s="197"/>
      <c r="F65" s="197"/>
      <c r="G65" s="197"/>
      <c r="H65" s="197"/>
      <c r="I65" s="197"/>
      <c r="J65" s="197"/>
      <c r="K65" s="197"/>
      <c r="L65" s="197"/>
      <c r="M65" s="197"/>
      <c r="N65" s="197"/>
      <c r="O65" s="197"/>
      <c r="P65" s="197"/>
      <c r="Q65" s="197"/>
      <c r="R65" s="197"/>
      <c r="S65" s="197"/>
      <c r="T65" s="197"/>
      <c r="U65" s="197"/>
      <c r="V65" s="197"/>
      <c r="W65" s="197"/>
      <c r="X65" s="219">
        <v>32129231</v>
      </c>
      <c r="Y65" s="219">
        <v>34960845</v>
      </c>
      <c r="Z65" s="219">
        <v>35091900</v>
      </c>
      <c r="AA65" s="219">
        <v>35112970</v>
      </c>
      <c r="AB65" s="219">
        <v>35426048</v>
      </c>
      <c r="AC65" s="219">
        <v>34389279</v>
      </c>
      <c r="AD65" s="219">
        <v>33114116</v>
      </c>
      <c r="AE65" s="219">
        <v>33450087</v>
      </c>
      <c r="AF65" s="73"/>
      <c r="AG65" s="194"/>
      <c r="AI65" s="200"/>
    </row>
    <row r="66" spans="1:42">
      <c r="B66" s="195" t="s">
        <v>244</v>
      </c>
      <c r="D66" s="193"/>
      <c r="E66" s="197"/>
      <c r="F66" s="197"/>
      <c r="G66" s="197"/>
      <c r="H66" s="197"/>
      <c r="I66" s="197"/>
      <c r="J66" s="197"/>
      <c r="K66" s="197"/>
      <c r="L66" s="197"/>
      <c r="M66" s="197"/>
      <c r="N66" s="197"/>
      <c r="O66" s="197"/>
      <c r="P66" s="197"/>
      <c r="Q66" s="197"/>
      <c r="R66" s="197"/>
      <c r="S66" s="197"/>
      <c r="T66" s="197"/>
      <c r="U66" s="197"/>
      <c r="V66" s="197"/>
      <c r="W66" s="197"/>
      <c r="X66" s="219">
        <v>7471927</v>
      </c>
      <c r="Y66" s="219">
        <v>8047628</v>
      </c>
      <c r="Z66" s="219">
        <v>8618206</v>
      </c>
      <c r="AA66" s="219">
        <v>9357905</v>
      </c>
      <c r="AB66" s="219">
        <v>9952874</v>
      </c>
      <c r="AC66" s="219">
        <v>10418475</v>
      </c>
      <c r="AD66" s="219">
        <v>10190106</v>
      </c>
      <c r="AE66" s="219">
        <v>10532225</v>
      </c>
      <c r="AF66" s="73"/>
      <c r="AG66" s="194"/>
      <c r="AH66" s="199"/>
    </row>
    <row r="67" spans="1:42">
      <c r="B67" s="195" t="s">
        <v>245</v>
      </c>
      <c r="D67" s="193"/>
      <c r="E67" s="197"/>
      <c r="F67" s="197"/>
      <c r="G67" s="197"/>
      <c r="H67" s="197"/>
      <c r="I67" s="197"/>
      <c r="J67" s="197"/>
      <c r="K67" s="197"/>
      <c r="L67" s="197"/>
      <c r="M67" s="197"/>
      <c r="N67" s="197"/>
      <c r="O67" s="197"/>
      <c r="P67" s="197"/>
      <c r="Q67" s="197"/>
      <c r="R67" s="197"/>
      <c r="S67" s="197"/>
      <c r="T67" s="197"/>
      <c r="U67" s="197"/>
      <c r="V67" s="197"/>
      <c r="W67" s="197"/>
      <c r="X67" s="219">
        <v>4438921</v>
      </c>
      <c r="Y67" s="219">
        <v>3491194</v>
      </c>
      <c r="Z67" s="219">
        <v>3217928</v>
      </c>
      <c r="AA67" s="219">
        <v>2943016</v>
      </c>
      <c r="AB67" s="219">
        <v>2734665</v>
      </c>
      <c r="AC67" s="219">
        <v>1864355</v>
      </c>
      <c r="AD67" s="219">
        <v>1660101</v>
      </c>
      <c r="AE67" s="219">
        <v>1573378</v>
      </c>
      <c r="AF67" s="73"/>
      <c r="AG67" s="194"/>
      <c r="AH67" s="199"/>
    </row>
    <row r="68" spans="1:42" ht="25.5">
      <c r="B68" s="195" t="s">
        <v>246</v>
      </c>
      <c r="D68" s="193"/>
      <c r="E68" s="198"/>
      <c r="F68" s="198"/>
      <c r="G68" s="198"/>
      <c r="H68" s="198"/>
      <c r="I68" s="198"/>
      <c r="J68" s="198"/>
      <c r="K68" s="198"/>
      <c r="L68" s="198"/>
      <c r="M68" s="198"/>
      <c r="N68" s="198"/>
      <c r="O68" s="198"/>
      <c r="P68" s="198"/>
      <c r="Q68" s="198"/>
      <c r="R68" s="198"/>
      <c r="S68" s="198"/>
      <c r="T68" s="198"/>
      <c r="U68" s="198"/>
      <c r="V68" s="198"/>
      <c r="W68" s="198"/>
      <c r="X68" s="219">
        <v>5071227</v>
      </c>
      <c r="Y68" s="219">
        <v>5221929</v>
      </c>
      <c r="Z68" s="219">
        <v>5214162</v>
      </c>
      <c r="AA68" s="219">
        <v>5407095</v>
      </c>
      <c r="AB68" s="219">
        <v>5243083</v>
      </c>
      <c r="AC68" s="219">
        <v>4405211</v>
      </c>
      <c r="AD68" s="219">
        <v>3959511</v>
      </c>
      <c r="AE68" s="219">
        <v>3610873</v>
      </c>
      <c r="AF68" s="73"/>
      <c r="AG68" s="194"/>
      <c r="AH68" s="199"/>
    </row>
    <row r="69" spans="1:42">
      <c r="B69" s="195" t="s">
        <v>247</v>
      </c>
      <c r="D69" s="193"/>
      <c r="E69" s="197"/>
      <c r="F69" s="197"/>
      <c r="G69" s="197"/>
      <c r="H69" s="197"/>
      <c r="I69" s="197"/>
      <c r="J69" s="197"/>
      <c r="K69" s="197"/>
      <c r="L69" s="197"/>
      <c r="M69" s="197"/>
      <c r="N69" s="197"/>
      <c r="O69" s="197"/>
      <c r="P69" s="197"/>
      <c r="Q69" s="197"/>
      <c r="R69" s="197"/>
      <c r="S69" s="197"/>
      <c r="T69" s="197"/>
      <c r="U69" s="197"/>
      <c r="V69" s="197"/>
      <c r="W69" s="197"/>
      <c r="X69" s="219">
        <v>2177476</v>
      </c>
      <c r="Y69" s="219">
        <v>2294556</v>
      </c>
      <c r="Z69" s="219">
        <v>2734720</v>
      </c>
      <c r="AA69" s="219">
        <v>2662256</v>
      </c>
      <c r="AB69" s="219">
        <v>3044294</v>
      </c>
      <c r="AC69" s="219">
        <v>3480936</v>
      </c>
      <c r="AD69" s="219">
        <v>3227282</v>
      </c>
      <c r="AE69" s="219">
        <v>3791613</v>
      </c>
      <c r="AF69" s="73"/>
      <c r="AG69" s="194"/>
      <c r="AH69" s="199"/>
    </row>
    <row r="70" spans="1:42" ht="25.5">
      <c r="B70" s="195" t="s">
        <v>248</v>
      </c>
      <c r="D70" s="193"/>
      <c r="E70" s="198"/>
      <c r="F70" s="198"/>
      <c r="G70" s="198"/>
      <c r="H70" s="198"/>
      <c r="I70" s="198"/>
      <c r="J70" s="198"/>
      <c r="K70" s="198"/>
      <c r="L70" s="198"/>
      <c r="M70" s="198"/>
      <c r="N70" s="198"/>
      <c r="O70" s="198"/>
      <c r="P70" s="198"/>
      <c r="Q70" s="198"/>
      <c r="R70" s="198"/>
      <c r="S70" s="198"/>
      <c r="T70" s="198"/>
      <c r="U70" s="198"/>
      <c r="V70" s="198"/>
      <c r="W70" s="198"/>
      <c r="X70" s="219">
        <v>1407289</v>
      </c>
      <c r="Y70" s="219">
        <v>1448580</v>
      </c>
      <c r="Z70" s="219">
        <v>1561862</v>
      </c>
      <c r="AA70" s="219">
        <v>1604811</v>
      </c>
      <c r="AB70" s="219">
        <v>1823702</v>
      </c>
      <c r="AC70" s="219">
        <v>1782128</v>
      </c>
      <c r="AD70" s="219">
        <v>1780366</v>
      </c>
      <c r="AE70" s="219">
        <v>1937810</v>
      </c>
      <c r="AF70" s="73"/>
      <c r="AG70" s="194"/>
      <c r="AH70" s="199"/>
    </row>
    <row r="71" spans="1:42">
      <c r="B71" s="195" t="s">
        <v>249</v>
      </c>
      <c r="D71" s="193"/>
      <c r="E71" s="197"/>
      <c r="F71" s="197"/>
      <c r="G71" s="197"/>
      <c r="H71" s="197"/>
      <c r="I71" s="197"/>
      <c r="J71" s="197"/>
      <c r="K71" s="197"/>
      <c r="L71" s="197"/>
      <c r="M71" s="197"/>
      <c r="N71" s="197"/>
      <c r="O71" s="197"/>
      <c r="P71" s="197"/>
      <c r="Q71" s="197"/>
      <c r="R71" s="197"/>
      <c r="S71" s="197"/>
      <c r="T71" s="197"/>
      <c r="U71" s="197"/>
      <c r="V71" s="197"/>
      <c r="W71" s="197"/>
      <c r="X71" s="219">
        <v>2121062</v>
      </c>
      <c r="Y71" s="219">
        <v>2005731</v>
      </c>
      <c r="Z71" s="219">
        <v>2225293</v>
      </c>
      <c r="AA71" s="219">
        <v>2269751</v>
      </c>
      <c r="AB71" s="219">
        <v>2484499</v>
      </c>
      <c r="AC71" s="219">
        <v>2358493</v>
      </c>
      <c r="AD71" s="219">
        <v>2224704</v>
      </c>
      <c r="AE71" s="219">
        <v>2161355</v>
      </c>
      <c r="AF71" s="73"/>
      <c r="AG71" s="194"/>
      <c r="AH71" s="199"/>
    </row>
    <row r="72" spans="1:42">
      <c r="B72" s="195" t="s">
        <v>250</v>
      </c>
      <c r="D72" s="193"/>
      <c r="E72" s="197"/>
      <c r="F72" s="197"/>
      <c r="G72" s="197"/>
      <c r="H72" s="197"/>
      <c r="I72" s="197"/>
      <c r="J72" s="197"/>
      <c r="K72" s="197"/>
      <c r="L72" s="197"/>
      <c r="M72" s="197"/>
      <c r="N72" s="197"/>
      <c r="O72" s="197"/>
      <c r="P72" s="197"/>
      <c r="Q72" s="197"/>
      <c r="R72" s="197"/>
      <c r="S72" s="197"/>
      <c r="T72" s="197"/>
      <c r="U72" s="197"/>
      <c r="V72" s="197"/>
      <c r="W72" s="197"/>
      <c r="X72" s="219" t="s">
        <v>251</v>
      </c>
      <c r="Y72" s="219" t="s">
        <v>251</v>
      </c>
      <c r="Z72" s="219" t="s">
        <v>251</v>
      </c>
      <c r="AA72" s="219" t="s">
        <v>251</v>
      </c>
      <c r="AB72" s="219" t="s">
        <v>251</v>
      </c>
      <c r="AC72" s="219" t="s">
        <v>251</v>
      </c>
      <c r="AD72" s="219" t="s">
        <v>251</v>
      </c>
      <c r="AE72" s="219" t="s">
        <v>251</v>
      </c>
      <c r="AF72" s="73"/>
      <c r="AH72" s="202" t="s">
        <v>253</v>
      </c>
    </row>
    <row r="73" spans="1:42">
      <c r="B73" s="195" t="s">
        <v>173</v>
      </c>
      <c r="D73" s="193"/>
      <c r="E73" s="197"/>
      <c r="F73" s="197"/>
      <c r="G73" s="197"/>
      <c r="H73" s="197"/>
      <c r="I73" s="197"/>
      <c r="J73" s="197"/>
      <c r="K73" s="197"/>
      <c r="L73" s="197"/>
      <c r="M73" s="197"/>
      <c r="N73" s="197"/>
      <c r="O73" s="197"/>
      <c r="P73" s="197"/>
      <c r="Q73" s="197"/>
      <c r="R73" s="197"/>
      <c r="S73" s="197"/>
      <c r="T73" s="219">
        <v>39309521</v>
      </c>
      <c r="U73" s="219">
        <v>39964933</v>
      </c>
      <c r="V73" s="219">
        <v>42441252</v>
      </c>
      <c r="W73" s="219">
        <v>49929249</v>
      </c>
      <c r="X73" s="219">
        <v>51106163</v>
      </c>
      <c r="Y73" s="219">
        <v>56383113</v>
      </c>
      <c r="Z73" s="219">
        <v>65406316</v>
      </c>
      <c r="AA73" s="219">
        <v>73883556</v>
      </c>
      <c r="AB73" s="219">
        <v>83944375</v>
      </c>
      <c r="AC73" s="219">
        <v>96844945</v>
      </c>
      <c r="AD73" s="219">
        <v>108770636</v>
      </c>
      <c r="AE73" s="219">
        <v>126267458</v>
      </c>
      <c r="AF73" s="73"/>
    </row>
    <row r="74" spans="1:42">
      <c r="A74" s="59" t="s">
        <v>175</v>
      </c>
      <c r="B74" s="60" t="s">
        <v>176</v>
      </c>
      <c r="C74" s="56"/>
      <c r="D74" s="61"/>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4"/>
      <c r="AH74" s="199"/>
    </row>
    <row r="75" spans="1:42">
      <c r="A75" s="163"/>
      <c r="B75" s="164" t="s">
        <v>177</v>
      </c>
      <c r="C75" s="165"/>
      <c r="D75" s="166"/>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8"/>
      <c r="AH75" s="199"/>
    </row>
    <row r="76" spans="1:42">
      <c r="A76" s="149"/>
      <c r="B76" s="169" t="s">
        <v>178</v>
      </c>
      <c r="C76" s="160"/>
      <c r="D76" s="170"/>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2"/>
      <c r="AG76" s="104"/>
      <c r="AH76" s="199"/>
    </row>
    <row r="77" spans="1:42" ht="12.75" customHeight="1">
      <c r="A77" s="173" t="b">
        <v>1</v>
      </c>
      <c r="B77" s="46" t="s">
        <v>179</v>
      </c>
      <c r="C77" s="129" t="s">
        <v>180</v>
      </c>
      <c r="D77" s="226" t="s">
        <v>227</v>
      </c>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129"/>
      <c r="AG77" s="225" t="s">
        <v>118</v>
      </c>
      <c r="AH77" s="199"/>
      <c r="AI77" s="174"/>
      <c r="AJ77" s="129"/>
      <c r="AK77" s="129"/>
      <c r="AL77" s="129"/>
      <c r="AM77" s="129"/>
      <c r="AN77" s="129"/>
      <c r="AO77" s="129"/>
      <c r="AP77" s="129"/>
    </row>
    <row r="78" spans="1:42" ht="12.75" customHeight="1">
      <c r="A78" s="175" t="b">
        <v>1</v>
      </c>
      <c r="B78" s="46" t="s">
        <v>181</v>
      </c>
      <c r="C78" s="129" t="s">
        <v>182</v>
      </c>
      <c r="D78" s="226"/>
      <c r="E78" s="223" t="s">
        <v>258</v>
      </c>
      <c r="F78" s="223"/>
      <c r="G78" s="223"/>
      <c r="H78" s="223"/>
      <c r="I78" s="223"/>
      <c r="J78" s="223"/>
      <c r="K78" s="223"/>
      <c r="L78" s="223"/>
      <c r="M78" s="223"/>
      <c r="N78" s="223"/>
      <c r="O78" s="223"/>
      <c r="P78" s="220">
        <v>338110</v>
      </c>
      <c r="Q78" s="220">
        <v>338587</v>
      </c>
      <c r="R78" s="220">
        <v>336804</v>
      </c>
      <c r="S78" s="220">
        <v>342684</v>
      </c>
      <c r="T78" s="220">
        <v>348797</v>
      </c>
      <c r="U78" s="220">
        <v>358534</v>
      </c>
      <c r="V78" s="220">
        <v>370373</v>
      </c>
      <c r="W78" s="220">
        <v>381364</v>
      </c>
      <c r="X78" s="220">
        <v>391985</v>
      </c>
      <c r="Y78" s="220">
        <v>412950</v>
      </c>
      <c r="Z78" s="220">
        <v>432628</v>
      </c>
      <c r="AA78" s="220">
        <v>452388</v>
      </c>
      <c r="AB78" s="220">
        <v>473148</v>
      </c>
      <c r="AC78" s="220">
        <v>490037</v>
      </c>
      <c r="AD78" s="220">
        <v>512808</v>
      </c>
      <c r="AE78" s="220">
        <v>522153</v>
      </c>
      <c r="AF78" s="129"/>
      <c r="AG78" s="225"/>
      <c r="AI78" s="174"/>
      <c r="AJ78" s="129"/>
      <c r="AK78" s="129"/>
      <c r="AL78" s="129"/>
      <c r="AM78" s="129"/>
      <c r="AN78" s="129"/>
      <c r="AO78" s="129"/>
      <c r="AP78" s="129"/>
    </row>
    <row r="79" spans="1:42" ht="12.75" customHeight="1">
      <c r="A79" s="176" t="b">
        <v>1</v>
      </c>
      <c r="B79" s="46" t="s">
        <v>183</v>
      </c>
      <c r="C79" s="129" t="s">
        <v>184</v>
      </c>
      <c r="D79" s="226"/>
      <c r="E79" s="223"/>
      <c r="F79" s="223"/>
      <c r="G79" s="223"/>
      <c r="H79" s="223"/>
      <c r="I79" s="223"/>
      <c r="J79" s="223"/>
      <c r="K79" s="223"/>
      <c r="L79" s="223"/>
      <c r="M79" s="223"/>
      <c r="N79" s="223"/>
      <c r="O79" s="223"/>
      <c r="P79" s="220">
        <v>2413</v>
      </c>
      <c r="Q79" s="220">
        <v>2200</v>
      </c>
      <c r="R79" s="220">
        <v>2108</v>
      </c>
      <c r="S79" s="220">
        <v>2020</v>
      </c>
      <c r="T79" s="220">
        <v>1946</v>
      </c>
      <c r="U79" s="220">
        <v>1879</v>
      </c>
      <c r="V79" s="220">
        <v>1808</v>
      </c>
      <c r="W79" s="220">
        <v>1754</v>
      </c>
      <c r="X79" s="220">
        <v>1806</v>
      </c>
      <c r="Y79" s="220">
        <v>1935</v>
      </c>
      <c r="Z79" s="220">
        <v>2021</v>
      </c>
      <c r="AA79" s="220">
        <v>2004</v>
      </c>
      <c r="AB79" s="220">
        <v>2260</v>
      </c>
      <c r="AC79" s="220">
        <v>3796</v>
      </c>
      <c r="AD79" s="220">
        <v>5280</v>
      </c>
      <c r="AE79" s="220">
        <v>7146</v>
      </c>
      <c r="AF79" s="129"/>
      <c r="AG79" s="225"/>
      <c r="AI79" s="174"/>
      <c r="AJ79" s="129"/>
      <c r="AK79" s="129"/>
      <c r="AL79" s="129"/>
      <c r="AM79" s="129"/>
      <c r="AN79" s="129"/>
      <c r="AO79" s="129"/>
      <c r="AP79" s="129"/>
    </row>
    <row r="80" spans="1:42" ht="12.75" customHeight="1">
      <c r="A80" s="176"/>
      <c r="B80" s="177" t="s">
        <v>185</v>
      </c>
      <c r="C80" s="129"/>
      <c r="D80" s="226"/>
      <c r="E80" s="220" t="s">
        <v>226</v>
      </c>
      <c r="F80" s="220" t="s">
        <v>226</v>
      </c>
      <c r="G80" s="220" t="s">
        <v>226</v>
      </c>
      <c r="H80" s="220" t="s">
        <v>226</v>
      </c>
      <c r="I80" s="220" t="s">
        <v>226</v>
      </c>
      <c r="J80" s="220" t="s">
        <v>226</v>
      </c>
      <c r="K80" s="220" t="s">
        <v>226</v>
      </c>
      <c r="L80" s="220" t="s">
        <v>226</v>
      </c>
      <c r="M80" s="220" t="s">
        <v>226</v>
      </c>
      <c r="N80" s="220" t="s">
        <v>226</v>
      </c>
      <c r="O80" s="220" t="s">
        <v>226</v>
      </c>
      <c r="P80" s="220" t="s">
        <v>226</v>
      </c>
      <c r="Q80" s="220" t="s">
        <v>226</v>
      </c>
      <c r="R80" s="220" t="s">
        <v>226</v>
      </c>
      <c r="S80" s="220" t="s">
        <v>226</v>
      </c>
      <c r="T80" s="220" t="s">
        <v>226</v>
      </c>
      <c r="U80" s="220" t="s">
        <v>226</v>
      </c>
      <c r="V80" s="220" t="s">
        <v>226</v>
      </c>
      <c r="W80" s="220" t="s">
        <v>226</v>
      </c>
      <c r="X80" s="220" t="s">
        <v>226</v>
      </c>
      <c r="Y80" s="220" t="s">
        <v>226</v>
      </c>
      <c r="Z80" s="220" t="s">
        <v>226</v>
      </c>
      <c r="AA80" s="220" t="s">
        <v>226</v>
      </c>
      <c r="AB80" s="220" t="s">
        <v>226</v>
      </c>
      <c r="AC80" s="220" t="s">
        <v>226</v>
      </c>
      <c r="AD80" s="220" t="s">
        <v>226</v>
      </c>
      <c r="AE80" s="220" t="s">
        <v>226</v>
      </c>
      <c r="AF80" s="129"/>
      <c r="AG80" s="225"/>
      <c r="AI80" s="174"/>
      <c r="AJ80" s="129"/>
      <c r="AK80" s="129"/>
      <c r="AL80" s="129"/>
      <c r="AM80" s="129"/>
      <c r="AN80" s="129"/>
      <c r="AO80" s="129"/>
      <c r="AP80" s="129"/>
    </row>
    <row r="81" spans="1:42" ht="12.75" customHeight="1">
      <c r="A81" s="176"/>
      <c r="B81" s="177" t="s">
        <v>186</v>
      </c>
      <c r="C81" s="129"/>
      <c r="D81" s="226"/>
      <c r="E81" s="220">
        <v>0</v>
      </c>
      <c r="F81" s="220">
        <v>0</v>
      </c>
      <c r="G81" s="220">
        <v>0</v>
      </c>
      <c r="H81" s="220">
        <v>0</v>
      </c>
      <c r="I81" s="220">
        <v>0</v>
      </c>
      <c r="J81" s="220">
        <v>0</v>
      </c>
      <c r="K81" s="220">
        <v>0</v>
      </c>
      <c r="L81" s="220">
        <v>0</v>
      </c>
      <c r="M81" s="220">
        <v>0</v>
      </c>
      <c r="N81" s="220">
        <v>0</v>
      </c>
      <c r="O81" s="220">
        <v>0</v>
      </c>
      <c r="P81" s="220">
        <v>0</v>
      </c>
      <c r="Q81" s="220">
        <v>0</v>
      </c>
      <c r="R81" s="220">
        <v>0</v>
      </c>
      <c r="S81" s="220">
        <v>0</v>
      </c>
      <c r="T81" s="220">
        <v>0</v>
      </c>
      <c r="U81" s="220">
        <v>0</v>
      </c>
      <c r="V81" s="220">
        <v>0</v>
      </c>
      <c r="W81" s="220">
        <v>0</v>
      </c>
      <c r="X81" s="220">
        <v>0</v>
      </c>
      <c r="Y81" s="220">
        <v>0</v>
      </c>
      <c r="Z81" s="220">
        <v>0</v>
      </c>
      <c r="AA81" s="220">
        <v>0</v>
      </c>
      <c r="AB81" s="220">
        <v>0</v>
      </c>
      <c r="AC81" s="220">
        <v>0</v>
      </c>
      <c r="AD81" s="220">
        <v>0</v>
      </c>
      <c r="AE81" s="220">
        <v>0</v>
      </c>
      <c r="AF81" s="129"/>
      <c r="AG81" s="225"/>
      <c r="AI81" s="174"/>
      <c r="AJ81" s="129"/>
      <c r="AK81" s="129"/>
      <c r="AL81" s="129"/>
      <c r="AM81" s="129"/>
      <c r="AN81" s="129"/>
      <c r="AO81" s="129"/>
      <c r="AP81" s="129"/>
    </row>
    <row r="82" spans="1:42" ht="12.75" customHeight="1">
      <c r="A82" s="178" t="b">
        <v>1</v>
      </c>
      <c r="B82" s="46" t="s">
        <v>187</v>
      </c>
      <c r="C82" s="129" t="s">
        <v>188</v>
      </c>
      <c r="D82" s="226"/>
      <c r="E82" s="220">
        <v>16628</v>
      </c>
      <c r="F82" s="220">
        <v>17777</v>
      </c>
      <c r="G82" s="220">
        <v>18678</v>
      </c>
      <c r="H82" s="220">
        <v>19219</v>
      </c>
      <c r="I82" s="220">
        <v>20399</v>
      </c>
      <c r="J82" s="220">
        <v>21031</v>
      </c>
      <c r="K82" s="220">
        <v>22650</v>
      </c>
      <c r="L82" s="220">
        <v>23511</v>
      </c>
      <c r="M82" s="220">
        <v>23343</v>
      </c>
      <c r="N82" s="220">
        <v>24258</v>
      </c>
      <c r="O82" s="220">
        <v>25500</v>
      </c>
      <c r="P82" s="220">
        <v>27116</v>
      </c>
      <c r="Q82" s="220">
        <v>28350</v>
      </c>
      <c r="R82" s="220">
        <v>30266</v>
      </c>
      <c r="S82" s="220">
        <v>32735</v>
      </c>
      <c r="T82" s="220">
        <v>34025</v>
      </c>
      <c r="U82" s="220">
        <v>35920</v>
      </c>
      <c r="V82" s="220">
        <v>37074</v>
      </c>
      <c r="W82" s="220">
        <v>37608</v>
      </c>
      <c r="X82" s="220">
        <v>37604</v>
      </c>
      <c r="Y82" s="220">
        <v>38008</v>
      </c>
      <c r="Z82" s="220">
        <v>38617</v>
      </c>
      <c r="AA82" s="220">
        <v>39741</v>
      </c>
      <c r="AB82" s="220">
        <v>41766</v>
      </c>
      <c r="AC82" s="220">
        <v>44437</v>
      </c>
      <c r="AD82" s="220">
        <v>47759</v>
      </c>
      <c r="AE82" s="220">
        <v>50227</v>
      </c>
      <c r="AF82" s="129"/>
      <c r="AG82" s="225"/>
      <c r="AI82" s="174"/>
      <c r="AJ82" s="129"/>
      <c r="AK82" s="129"/>
      <c r="AL82" s="129"/>
      <c r="AM82" s="129"/>
      <c r="AN82" s="129"/>
      <c r="AO82" s="129"/>
      <c r="AP82" s="129"/>
    </row>
    <row r="83" spans="1:42" ht="12.75" customHeight="1">
      <c r="A83" s="178" t="b">
        <v>1</v>
      </c>
      <c r="B83" s="46" t="s">
        <v>257</v>
      </c>
      <c r="C83" s="129" t="s">
        <v>190</v>
      </c>
      <c r="D83" s="226"/>
      <c r="E83" s="220">
        <v>14235</v>
      </c>
      <c r="F83" s="220">
        <v>14534</v>
      </c>
      <c r="G83" s="220">
        <v>14818</v>
      </c>
      <c r="H83" s="220">
        <v>15171</v>
      </c>
      <c r="I83" s="220">
        <v>15676</v>
      </c>
      <c r="J83" s="220">
        <v>16241</v>
      </c>
      <c r="K83" s="220">
        <v>16906</v>
      </c>
      <c r="L83" s="220">
        <v>17628</v>
      </c>
      <c r="M83" s="220">
        <v>18320</v>
      </c>
      <c r="N83" s="220">
        <v>18520</v>
      </c>
      <c r="O83" s="220">
        <v>18914</v>
      </c>
      <c r="P83" s="220">
        <v>19385</v>
      </c>
      <c r="Q83" s="220">
        <v>19763</v>
      </c>
      <c r="R83" s="220">
        <v>19734</v>
      </c>
      <c r="S83" s="220">
        <v>19555</v>
      </c>
      <c r="T83" s="220">
        <v>19476</v>
      </c>
      <c r="U83" s="220">
        <v>19445</v>
      </c>
      <c r="V83" s="220">
        <v>19568</v>
      </c>
      <c r="W83" s="220">
        <v>19530</v>
      </c>
      <c r="X83" s="220">
        <v>19585</v>
      </c>
      <c r="Y83" s="220">
        <v>19635</v>
      </c>
      <c r="Z83" s="220">
        <v>19822</v>
      </c>
      <c r="AA83" s="220">
        <v>19997</v>
      </c>
      <c r="AB83" s="220">
        <v>20456</v>
      </c>
      <c r="AC83" s="220">
        <v>20765</v>
      </c>
      <c r="AD83" s="220">
        <v>20901</v>
      </c>
      <c r="AE83" s="220">
        <v>21020</v>
      </c>
      <c r="AF83" s="129"/>
      <c r="AG83" s="225"/>
      <c r="AJ83" s="129"/>
      <c r="AK83" s="129"/>
      <c r="AL83" s="129"/>
      <c r="AM83" s="129"/>
      <c r="AN83" s="129"/>
      <c r="AO83" s="129"/>
      <c r="AP83" s="129"/>
    </row>
    <row r="84" spans="1:42" ht="12.75" customHeight="1">
      <c r="A84" s="179"/>
      <c r="B84" s="46" t="s">
        <v>191</v>
      </c>
      <c r="C84" s="129" t="s">
        <v>192</v>
      </c>
      <c r="D84" s="226"/>
      <c r="E84" s="220" t="s">
        <v>226</v>
      </c>
      <c r="F84" s="220" t="s">
        <v>226</v>
      </c>
      <c r="G84" s="220" t="s">
        <v>226</v>
      </c>
      <c r="H84" s="220" t="s">
        <v>226</v>
      </c>
      <c r="I84" s="220" t="s">
        <v>226</v>
      </c>
      <c r="J84" s="220" t="s">
        <v>226</v>
      </c>
      <c r="K84" s="220" t="s">
        <v>226</v>
      </c>
      <c r="L84" s="220" t="s">
        <v>226</v>
      </c>
      <c r="M84" s="220" t="s">
        <v>226</v>
      </c>
      <c r="N84" s="220" t="s">
        <v>226</v>
      </c>
      <c r="O84" s="220" t="s">
        <v>226</v>
      </c>
      <c r="P84" s="220" t="s">
        <v>226</v>
      </c>
      <c r="Q84" s="220" t="s">
        <v>226</v>
      </c>
      <c r="R84" s="220" t="s">
        <v>226</v>
      </c>
      <c r="S84" s="220" t="s">
        <v>226</v>
      </c>
      <c r="T84" s="220" t="s">
        <v>226</v>
      </c>
      <c r="U84" s="220" t="s">
        <v>226</v>
      </c>
      <c r="V84" s="220" t="s">
        <v>226</v>
      </c>
      <c r="W84" s="220" t="s">
        <v>226</v>
      </c>
      <c r="X84" s="220" t="s">
        <v>226</v>
      </c>
      <c r="Y84" s="220" t="s">
        <v>226</v>
      </c>
      <c r="Z84" s="220" t="s">
        <v>226</v>
      </c>
      <c r="AA84" s="220" t="s">
        <v>226</v>
      </c>
      <c r="AB84" s="220" t="s">
        <v>226</v>
      </c>
      <c r="AC84" s="220" t="s">
        <v>226</v>
      </c>
      <c r="AD84" s="220" t="s">
        <v>226</v>
      </c>
      <c r="AE84" s="220" t="s">
        <v>226</v>
      </c>
      <c r="AF84" s="129"/>
      <c r="AG84" s="225"/>
      <c r="AJ84" s="129"/>
      <c r="AK84" s="129"/>
      <c r="AL84" s="129"/>
      <c r="AM84" s="129"/>
      <c r="AN84" s="129"/>
      <c r="AO84" s="129"/>
      <c r="AP84" s="129"/>
    </row>
    <row r="85" spans="1:42" ht="12.75" customHeight="1">
      <c r="A85" s="179"/>
      <c r="B85" s="46" t="s">
        <v>193</v>
      </c>
      <c r="C85" s="129" t="s">
        <v>194</v>
      </c>
      <c r="D85" s="226"/>
      <c r="E85" s="220" t="s">
        <v>226</v>
      </c>
      <c r="F85" s="220" t="s">
        <v>226</v>
      </c>
      <c r="G85" s="220" t="s">
        <v>226</v>
      </c>
      <c r="H85" s="220" t="s">
        <v>226</v>
      </c>
      <c r="I85" s="220" t="s">
        <v>226</v>
      </c>
      <c r="J85" s="220" t="s">
        <v>226</v>
      </c>
      <c r="K85" s="220" t="s">
        <v>226</v>
      </c>
      <c r="L85" s="220" t="s">
        <v>226</v>
      </c>
      <c r="M85" s="220" t="s">
        <v>226</v>
      </c>
      <c r="N85" s="220" t="s">
        <v>226</v>
      </c>
      <c r="O85" s="220" t="s">
        <v>226</v>
      </c>
      <c r="P85" s="220" t="s">
        <v>226</v>
      </c>
      <c r="Q85" s="220" t="s">
        <v>226</v>
      </c>
      <c r="R85" s="220" t="s">
        <v>226</v>
      </c>
      <c r="S85" s="220" t="s">
        <v>226</v>
      </c>
      <c r="T85" s="220" t="s">
        <v>226</v>
      </c>
      <c r="U85" s="220" t="s">
        <v>226</v>
      </c>
      <c r="V85" s="220" t="s">
        <v>226</v>
      </c>
      <c r="W85" s="220" t="s">
        <v>226</v>
      </c>
      <c r="X85" s="220" t="s">
        <v>226</v>
      </c>
      <c r="Y85" s="220" t="s">
        <v>226</v>
      </c>
      <c r="Z85" s="220" t="s">
        <v>226</v>
      </c>
      <c r="AA85" s="220" t="s">
        <v>226</v>
      </c>
      <c r="AB85" s="220" t="s">
        <v>226</v>
      </c>
      <c r="AC85" s="220" t="s">
        <v>226</v>
      </c>
      <c r="AD85" s="220" t="s">
        <v>226</v>
      </c>
      <c r="AE85" s="220" t="s">
        <v>226</v>
      </c>
      <c r="AF85" s="129"/>
      <c r="AG85" s="225"/>
      <c r="AJ85" s="129"/>
      <c r="AK85" s="129"/>
      <c r="AL85" s="129"/>
      <c r="AM85" s="129"/>
      <c r="AN85" s="129"/>
      <c r="AO85" s="129"/>
      <c r="AP85" s="129"/>
    </row>
    <row r="86" spans="1:42" ht="12.75" customHeight="1">
      <c r="A86" s="179"/>
      <c r="B86" s="46" t="s">
        <v>195</v>
      </c>
      <c r="C86" s="129" t="s">
        <v>196</v>
      </c>
      <c r="D86" s="226"/>
      <c r="E86" s="220" t="s">
        <v>226</v>
      </c>
      <c r="F86" s="220" t="s">
        <v>226</v>
      </c>
      <c r="G86" s="220" t="s">
        <v>226</v>
      </c>
      <c r="H86" s="220" t="s">
        <v>226</v>
      </c>
      <c r="I86" s="220" t="s">
        <v>226</v>
      </c>
      <c r="J86" s="220" t="s">
        <v>226</v>
      </c>
      <c r="K86" s="220" t="s">
        <v>226</v>
      </c>
      <c r="L86" s="220" t="s">
        <v>226</v>
      </c>
      <c r="M86" s="220" t="s">
        <v>226</v>
      </c>
      <c r="N86" s="220" t="s">
        <v>226</v>
      </c>
      <c r="O86" s="220" t="s">
        <v>226</v>
      </c>
      <c r="P86" s="220" t="s">
        <v>226</v>
      </c>
      <c r="Q86" s="220" t="s">
        <v>226</v>
      </c>
      <c r="R86" s="220" t="s">
        <v>226</v>
      </c>
      <c r="S86" s="220" t="s">
        <v>226</v>
      </c>
      <c r="T86" s="220" t="s">
        <v>226</v>
      </c>
      <c r="U86" s="220" t="s">
        <v>226</v>
      </c>
      <c r="V86" s="220" t="s">
        <v>226</v>
      </c>
      <c r="W86" s="220" t="s">
        <v>226</v>
      </c>
      <c r="X86" s="220" t="s">
        <v>226</v>
      </c>
      <c r="Y86" s="220" t="s">
        <v>226</v>
      </c>
      <c r="Z86" s="220" t="s">
        <v>226</v>
      </c>
      <c r="AA86" s="220" t="s">
        <v>226</v>
      </c>
      <c r="AB86" s="220" t="s">
        <v>226</v>
      </c>
      <c r="AC86" s="220" t="s">
        <v>226</v>
      </c>
      <c r="AD86" s="220" t="s">
        <v>226</v>
      </c>
      <c r="AE86" s="220" t="s">
        <v>226</v>
      </c>
      <c r="AF86" s="129"/>
      <c r="AG86" s="225"/>
      <c r="AJ86" s="129"/>
      <c r="AK86" s="129"/>
      <c r="AL86" s="129"/>
      <c r="AM86" s="129"/>
      <c r="AN86" s="129"/>
      <c r="AO86" s="129"/>
      <c r="AP86" s="129"/>
    </row>
    <row r="87" spans="1:42" ht="12.75" customHeight="1">
      <c r="A87" s="179"/>
      <c r="B87" s="169" t="s">
        <v>197</v>
      </c>
      <c r="C87" s="129"/>
      <c r="D87" s="226"/>
      <c r="E87" s="220" t="s">
        <v>226</v>
      </c>
      <c r="F87" s="220" t="s">
        <v>226</v>
      </c>
      <c r="G87" s="220" t="s">
        <v>226</v>
      </c>
      <c r="H87" s="220" t="s">
        <v>226</v>
      </c>
      <c r="I87" s="220" t="s">
        <v>226</v>
      </c>
      <c r="J87" s="220" t="s">
        <v>226</v>
      </c>
      <c r="K87" s="220" t="s">
        <v>226</v>
      </c>
      <c r="L87" s="220" t="s">
        <v>226</v>
      </c>
      <c r="M87" s="220" t="s">
        <v>226</v>
      </c>
      <c r="N87" s="220" t="s">
        <v>226</v>
      </c>
      <c r="O87" s="220" t="s">
        <v>226</v>
      </c>
      <c r="P87" s="220" t="s">
        <v>226</v>
      </c>
      <c r="Q87" s="220" t="s">
        <v>226</v>
      </c>
      <c r="R87" s="220" t="s">
        <v>226</v>
      </c>
      <c r="S87" s="220" t="s">
        <v>226</v>
      </c>
      <c r="T87" s="220" t="s">
        <v>226</v>
      </c>
      <c r="U87" s="220" t="s">
        <v>226</v>
      </c>
      <c r="V87" s="220" t="s">
        <v>226</v>
      </c>
      <c r="W87" s="220" t="s">
        <v>226</v>
      </c>
      <c r="X87" s="220" t="s">
        <v>226</v>
      </c>
      <c r="Y87" s="220" t="s">
        <v>226</v>
      </c>
      <c r="Z87" s="220" t="s">
        <v>226</v>
      </c>
      <c r="AA87" s="220" t="s">
        <v>226</v>
      </c>
      <c r="AB87" s="220" t="s">
        <v>226</v>
      </c>
      <c r="AC87" s="220" t="s">
        <v>226</v>
      </c>
      <c r="AD87" s="220" t="s">
        <v>226</v>
      </c>
      <c r="AE87" s="220" t="s">
        <v>226</v>
      </c>
      <c r="AF87" s="129"/>
      <c r="AG87" s="225"/>
      <c r="AJ87" s="129"/>
      <c r="AK87" s="129"/>
      <c r="AL87" s="129"/>
      <c r="AM87" s="129"/>
      <c r="AN87" s="129"/>
      <c r="AO87" s="129"/>
      <c r="AP87" s="129"/>
    </row>
    <row r="88" spans="1:42" ht="12.75" customHeight="1">
      <c r="A88" s="179"/>
      <c r="B88" s="180" t="s">
        <v>198</v>
      </c>
      <c r="C88" s="129"/>
      <c r="D88" s="226"/>
      <c r="E88" s="220">
        <v>91868</v>
      </c>
      <c r="F88" s="220">
        <v>89629</v>
      </c>
      <c r="G88" s="220">
        <v>88432</v>
      </c>
      <c r="H88" s="220">
        <v>86709</v>
      </c>
      <c r="I88" s="220">
        <v>85507</v>
      </c>
      <c r="J88" s="220">
        <v>81313</v>
      </c>
      <c r="K88" s="220">
        <v>79162</v>
      </c>
      <c r="L88" s="220">
        <v>78876</v>
      </c>
      <c r="M88" s="220">
        <v>75899</v>
      </c>
      <c r="N88" s="220">
        <v>73527</v>
      </c>
      <c r="O88" s="220">
        <v>72429</v>
      </c>
      <c r="P88" s="220">
        <v>70891</v>
      </c>
      <c r="Q88" s="220">
        <v>69132</v>
      </c>
      <c r="R88" s="220">
        <v>67977</v>
      </c>
      <c r="S88" s="220">
        <v>67946</v>
      </c>
      <c r="T88" s="220">
        <v>68610</v>
      </c>
      <c r="U88" s="220">
        <v>69574</v>
      </c>
      <c r="V88" s="220">
        <v>69300</v>
      </c>
      <c r="W88" s="220">
        <v>68967</v>
      </c>
      <c r="X88" s="220">
        <v>68342</v>
      </c>
      <c r="Y88" s="220">
        <v>69177</v>
      </c>
      <c r="Z88" s="220">
        <v>70359</v>
      </c>
      <c r="AA88" s="220">
        <v>71699</v>
      </c>
      <c r="AB88" s="220">
        <v>74339</v>
      </c>
      <c r="AC88" s="220">
        <v>71712</v>
      </c>
      <c r="AD88" s="220">
        <v>70431</v>
      </c>
      <c r="AE88" s="220">
        <v>70336</v>
      </c>
      <c r="AF88" s="129"/>
      <c r="AG88" s="225"/>
      <c r="AI88" s="174"/>
      <c r="AJ88" s="129"/>
      <c r="AK88" s="129"/>
      <c r="AL88" s="129"/>
      <c r="AM88" s="129"/>
      <c r="AN88" s="129"/>
      <c r="AO88" s="129"/>
      <c r="AP88" s="129"/>
    </row>
    <row r="89" spans="1:42" ht="12.75" customHeight="1">
      <c r="A89" s="179"/>
      <c r="B89" s="214" t="s">
        <v>284</v>
      </c>
      <c r="C89" s="129"/>
      <c r="D89" s="226"/>
      <c r="E89" s="220">
        <v>24907</v>
      </c>
      <c r="F89" s="220">
        <v>27332</v>
      </c>
      <c r="G89" s="220">
        <v>30006</v>
      </c>
      <c r="H89" s="220">
        <v>32386</v>
      </c>
      <c r="I89" s="220">
        <v>34231</v>
      </c>
      <c r="J89" s="220">
        <v>34865</v>
      </c>
      <c r="K89" s="220">
        <v>35611</v>
      </c>
      <c r="L89" s="220">
        <v>36968</v>
      </c>
      <c r="M89" s="220">
        <v>36551</v>
      </c>
      <c r="N89" s="220">
        <v>37526</v>
      </c>
      <c r="O89" s="220">
        <v>38945</v>
      </c>
      <c r="P89" s="220">
        <v>38513</v>
      </c>
      <c r="Q89" s="220">
        <v>38565</v>
      </c>
      <c r="R89" s="220">
        <v>38461</v>
      </c>
      <c r="S89" s="220">
        <v>39219</v>
      </c>
      <c r="T89" s="220">
        <v>39227</v>
      </c>
      <c r="U89" s="220">
        <v>39100</v>
      </c>
      <c r="V89" s="220">
        <v>38555</v>
      </c>
      <c r="W89" s="220">
        <v>37382</v>
      </c>
      <c r="X89" s="220">
        <v>36092</v>
      </c>
      <c r="Y89" s="220">
        <v>36994</v>
      </c>
      <c r="Z89" s="220">
        <v>37150</v>
      </c>
      <c r="AA89" s="220">
        <v>36788</v>
      </c>
      <c r="AB89" s="220">
        <v>37902</v>
      </c>
      <c r="AC89" s="220">
        <v>36630</v>
      </c>
      <c r="AD89" s="220">
        <v>36001</v>
      </c>
      <c r="AE89" s="220">
        <v>36200</v>
      </c>
      <c r="AF89" s="129"/>
      <c r="AG89" s="225"/>
      <c r="AI89" s="174"/>
      <c r="AJ89" s="129"/>
      <c r="AK89" s="129"/>
      <c r="AL89" s="129"/>
      <c r="AM89" s="129"/>
      <c r="AN89" s="129"/>
      <c r="AO89" s="129"/>
      <c r="AP89" s="129"/>
    </row>
    <row r="90" spans="1:42" ht="12.75" customHeight="1">
      <c r="A90" s="179"/>
      <c r="B90" s="181" t="s">
        <v>199</v>
      </c>
      <c r="C90" s="129"/>
      <c r="D90" s="226"/>
      <c r="E90" s="220">
        <v>758</v>
      </c>
      <c r="F90" s="220">
        <v>862</v>
      </c>
      <c r="G90" s="220">
        <v>1118</v>
      </c>
      <c r="H90" s="220">
        <v>1320</v>
      </c>
      <c r="I90" s="220">
        <v>1587</v>
      </c>
      <c r="J90" s="220">
        <v>1750</v>
      </c>
      <c r="K90" s="220">
        <v>2018</v>
      </c>
      <c r="L90" s="220">
        <v>2435</v>
      </c>
      <c r="M90" s="220">
        <v>2601</v>
      </c>
      <c r="N90" s="220">
        <v>2717</v>
      </c>
      <c r="O90" s="220">
        <v>2903</v>
      </c>
      <c r="P90" s="220">
        <v>3181</v>
      </c>
      <c r="Q90" s="220">
        <v>3328</v>
      </c>
      <c r="R90" s="220">
        <v>3339</v>
      </c>
      <c r="S90" s="220">
        <v>3312</v>
      </c>
      <c r="T90" s="220">
        <v>3152</v>
      </c>
      <c r="U90" s="220">
        <v>3052</v>
      </c>
      <c r="V90" s="220">
        <v>2891</v>
      </c>
      <c r="W90" s="220">
        <v>2913</v>
      </c>
      <c r="X90" s="220">
        <v>2968</v>
      </c>
      <c r="Y90" s="220">
        <v>3245</v>
      </c>
      <c r="Z90" s="220">
        <v>3655</v>
      </c>
      <c r="AA90" s="220">
        <v>4234</v>
      </c>
      <c r="AB90" s="220">
        <v>4755</v>
      </c>
      <c r="AC90" s="220">
        <v>5073</v>
      </c>
      <c r="AD90" s="220">
        <v>5398</v>
      </c>
      <c r="AE90" s="220">
        <v>5816</v>
      </c>
      <c r="AF90" s="129"/>
      <c r="AG90" s="225"/>
      <c r="AI90" s="174"/>
      <c r="AJ90" s="129"/>
      <c r="AK90" s="129"/>
      <c r="AL90" s="129"/>
      <c r="AM90" s="129"/>
      <c r="AN90" s="129"/>
      <c r="AO90" s="129"/>
      <c r="AP90" s="129"/>
    </row>
    <row r="91" spans="1:42" ht="12.75" customHeight="1">
      <c r="A91" s="179"/>
      <c r="B91" s="46" t="s">
        <v>200</v>
      </c>
      <c r="C91" s="129"/>
      <c r="D91" s="226"/>
      <c r="E91" s="220" t="s">
        <v>226</v>
      </c>
      <c r="F91" s="220" t="s">
        <v>226</v>
      </c>
      <c r="G91" s="220" t="s">
        <v>226</v>
      </c>
      <c r="H91" s="220" t="s">
        <v>226</v>
      </c>
      <c r="I91" s="220" t="s">
        <v>226</v>
      </c>
      <c r="J91" s="220" t="s">
        <v>226</v>
      </c>
      <c r="K91" s="220" t="s">
        <v>226</v>
      </c>
      <c r="L91" s="220" t="s">
        <v>226</v>
      </c>
      <c r="M91" s="220" t="s">
        <v>226</v>
      </c>
      <c r="N91" s="220" t="s">
        <v>226</v>
      </c>
      <c r="O91" s="220" t="s">
        <v>226</v>
      </c>
      <c r="P91" s="220" t="s">
        <v>226</v>
      </c>
      <c r="Q91" s="220" t="s">
        <v>226</v>
      </c>
      <c r="R91" s="220" t="s">
        <v>226</v>
      </c>
      <c r="S91" s="220" t="s">
        <v>226</v>
      </c>
      <c r="T91" s="220" t="s">
        <v>226</v>
      </c>
      <c r="U91" s="220" t="s">
        <v>226</v>
      </c>
      <c r="V91" s="220" t="s">
        <v>226</v>
      </c>
      <c r="W91" s="220" t="s">
        <v>226</v>
      </c>
      <c r="X91" s="220" t="s">
        <v>226</v>
      </c>
      <c r="Y91" s="220" t="s">
        <v>226</v>
      </c>
      <c r="Z91" s="220" t="s">
        <v>226</v>
      </c>
      <c r="AA91" s="220" t="s">
        <v>226</v>
      </c>
      <c r="AB91" s="220" t="s">
        <v>226</v>
      </c>
      <c r="AC91" s="220" t="s">
        <v>226</v>
      </c>
      <c r="AD91" s="220" t="s">
        <v>226</v>
      </c>
      <c r="AE91" s="220" t="s">
        <v>226</v>
      </c>
      <c r="AF91" s="129"/>
      <c r="AG91" s="225"/>
      <c r="AI91" s="174"/>
      <c r="AJ91" s="129"/>
      <c r="AK91" s="129"/>
      <c r="AL91" s="129"/>
      <c r="AM91" s="129"/>
      <c r="AN91" s="129"/>
      <c r="AO91" s="129"/>
      <c r="AP91" s="129"/>
    </row>
    <row r="92" spans="1:42" ht="12.75" customHeight="1">
      <c r="A92" s="179"/>
      <c r="B92" s="46" t="s">
        <v>201</v>
      </c>
      <c r="C92" s="129"/>
      <c r="D92" s="226"/>
      <c r="E92" s="220" t="s">
        <v>226</v>
      </c>
      <c r="F92" s="220" t="s">
        <v>226</v>
      </c>
      <c r="G92" s="220" t="s">
        <v>226</v>
      </c>
      <c r="H92" s="220" t="s">
        <v>226</v>
      </c>
      <c r="I92" s="220" t="s">
        <v>226</v>
      </c>
      <c r="J92" s="220" t="s">
        <v>226</v>
      </c>
      <c r="K92" s="220" t="s">
        <v>226</v>
      </c>
      <c r="L92" s="220" t="s">
        <v>226</v>
      </c>
      <c r="M92" s="220" t="s">
        <v>226</v>
      </c>
      <c r="N92" s="220" t="s">
        <v>226</v>
      </c>
      <c r="O92" s="220" t="s">
        <v>226</v>
      </c>
      <c r="P92" s="220" t="s">
        <v>226</v>
      </c>
      <c r="Q92" s="220" t="s">
        <v>226</v>
      </c>
      <c r="R92" s="220" t="s">
        <v>226</v>
      </c>
      <c r="S92" s="220" t="s">
        <v>226</v>
      </c>
      <c r="T92" s="220" t="s">
        <v>226</v>
      </c>
      <c r="U92" s="220" t="s">
        <v>226</v>
      </c>
      <c r="V92" s="220" t="s">
        <v>226</v>
      </c>
      <c r="W92" s="220" t="s">
        <v>226</v>
      </c>
      <c r="X92" s="220" t="s">
        <v>226</v>
      </c>
      <c r="Y92" s="220" t="s">
        <v>226</v>
      </c>
      <c r="Z92" s="220" t="s">
        <v>226</v>
      </c>
      <c r="AA92" s="220" t="s">
        <v>226</v>
      </c>
      <c r="AB92" s="220" t="s">
        <v>226</v>
      </c>
      <c r="AC92" s="220" t="s">
        <v>226</v>
      </c>
      <c r="AD92" s="220" t="s">
        <v>226</v>
      </c>
      <c r="AE92" s="220" t="s">
        <v>226</v>
      </c>
      <c r="AF92" s="129"/>
      <c r="AG92" s="225"/>
      <c r="AI92" s="174"/>
      <c r="AJ92" s="129"/>
      <c r="AK92" s="129"/>
      <c r="AL92" s="129"/>
      <c r="AM92" s="129"/>
      <c r="AN92" s="129"/>
      <c r="AO92" s="129"/>
      <c r="AP92" s="129"/>
    </row>
    <row r="93" spans="1:42" ht="12.75" customHeight="1">
      <c r="A93" s="179"/>
      <c r="B93" s="46" t="s">
        <v>202</v>
      </c>
      <c r="C93" s="129"/>
      <c r="D93" s="226"/>
      <c r="E93" s="220" t="s">
        <v>226</v>
      </c>
      <c r="F93" s="220" t="s">
        <v>226</v>
      </c>
      <c r="G93" s="220" t="s">
        <v>226</v>
      </c>
      <c r="H93" s="220" t="s">
        <v>226</v>
      </c>
      <c r="I93" s="220" t="s">
        <v>226</v>
      </c>
      <c r="J93" s="220" t="s">
        <v>226</v>
      </c>
      <c r="K93" s="220" t="s">
        <v>226</v>
      </c>
      <c r="L93" s="220" t="s">
        <v>226</v>
      </c>
      <c r="M93" s="220" t="s">
        <v>226</v>
      </c>
      <c r="N93" s="220" t="s">
        <v>226</v>
      </c>
      <c r="O93" s="220" t="s">
        <v>226</v>
      </c>
      <c r="P93" s="220" t="s">
        <v>226</v>
      </c>
      <c r="Q93" s="220" t="s">
        <v>226</v>
      </c>
      <c r="R93" s="220" t="s">
        <v>226</v>
      </c>
      <c r="S93" s="220" t="s">
        <v>226</v>
      </c>
      <c r="T93" s="220" t="s">
        <v>226</v>
      </c>
      <c r="U93" s="220" t="s">
        <v>226</v>
      </c>
      <c r="V93" s="220" t="s">
        <v>226</v>
      </c>
      <c r="W93" s="220" t="s">
        <v>226</v>
      </c>
      <c r="X93" s="220" t="s">
        <v>226</v>
      </c>
      <c r="Y93" s="220" t="s">
        <v>226</v>
      </c>
      <c r="Z93" s="220" t="s">
        <v>226</v>
      </c>
      <c r="AA93" s="220" t="s">
        <v>226</v>
      </c>
      <c r="AB93" s="220" t="s">
        <v>226</v>
      </c>
      <c r="AC93" s="220" t="s">
        <v>226</v>
      </c>
      <c r="AD93" s="220" t="s">
        <v>226</v>
      </c>
      <c r="AE93" s="220" t="s">
        <v>226</v>
      </c>
      <c r="AF93" s="129"/>
      <c r="AG93" s="225"/>
      <c r="AI93" s="174"/>
      <c r="AJ93" s="129"/>
      <c r="AK93" s="129"/>
      <c r="AL93" s="129"/>
      <c r="AM93" s="129"/>
      <c r="AN93" s="129"/>
      <c r="AO93" s="129"/>
      <c r="AP93" s="129"/>
    </row>
    <row r="94" spans="1:42" ht="12.75" customHeight="1">
      <c r="A94" s="182"/>
      <c r="B94" s="183" t="s">
        <v>203</v>
      </c>
      <c r="C94" s="184"/>
      <c r="D94" s="185"/>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3"/>
      <c r="AG94" s="225"/>
      <c r="AI94" s="129"/>
      <c r="AJ94" s="129"/>
      <c r="AK94" s="129"/>
      <c r="AL94" s="129"/>
      <c r="AM94" s="129"/>
      <c r="AN94" s="129"/>
      <c r="AO94" s="129"/>
      <c r="AP94" s="129"/>
    </row>
    <row r="95" spans="1:42" ht="12.75" customHeight="1">
      <c r="A95" s="173" t="b">
        <v>1</v>
      </c>
      <c r="B95" s="46" t="s">
        <v>179</v>
      </c>
      <c r="C95" s="129" t="s">
        <v>204</v>
      </c>
      <c r="D95" s="227" t="s">
        <v>205</v>
      </c>
      <c r="E95" s="39" t="s">
        <v>226</v>
      </c>
      <c r="F95" s="39" t="s">
        <v>226</v>
      </c>
      <c r="G95" s="39" t="s">
        <v>226</v>
      </c>
      <c r="H95" s="39" t="s">
        <v>226</v>
      </c>
      <c r="I95" s="39" t="s">
        <v>226</v>
      </c>
      <c r="J95" s="39" t="s">
        <v>226</v>
      </c>
      <c r="K95" s="39" t="s">
        <v>226</v>
      </c>
      <c r="L95" s="39" t="s">
        <v>226</v>
      </c>
      <c r="M95" s="39" t="s">
        <v>226</v>
      </c>
      <c r="N95" s="39" t="s">
        <v>226</v>
      </c>
      <c r="O95" s="39" t="s">
        <v>226</v>
      </c>
      <c r="P95" s="39" t="s">
        <v>226</v>
      </c>
      <c r="Q95" s="39" t="s">
        <v>226</v>
      </c>
      <c r="R95" s="39" t="s">
        <v>226</v>
      </c>
      <c r="S95" s="39" t="s">
        <v>226</v>
      </c>
      <c r="T95" s="39" t="s">
        <v>226</v>
      </c>
      <c r="U95" s="39" t="s">
        <v>226</v>
      </c>
      <c r="V95" s="39" t="s">
        <v>226</v>
      </c>
      <c r="W95" s="39" t="s">
        <v>226</v>
      </c>
      <c r="X95" s="39" t="s">
        <v>226</v>
      </c>
      <c r="Y95" s="39" t="s">
        <v>226</v>
      </c>
      <c r="Z95" s="39" t="s">
        <v>226</v>
      </c>
      <c r="AA95" s="39" t="s">
        <v>226</v>
      </c>
      <c r="AB95" s="39" t="s">
        <v>226</v>
      </c>
      <c r="AC95" s="39" t="s">
        <v>226</v>
      </c>
      <c r="AD95" s="39" t="s">
        <v>226</v>
      </c>
      <c r="AE95" s="39" t="s">
        <v>226</v>
      </c>
      <c r="AF95" s="129"/>
      <c r="AG95" s="225"/>
      <c r="AH95" s="111" t="s">
        <v>141</v>
      </c>
      <c r="AI95" s="174"/>
      <c r="AJ95" s="129"/>
      <c r="AK95" s="129"/>
      <c r="AL95" s="129"/>
      <c r="AM95" s="129"/>
      <c r="AN95" s="129"/>
      <c r="AO95" s="129"/>
      <c r="AP95" s="129"/>
    </row>
    <row r="96" spans="1:42" ht="12.75" customHeight="1">
      <c r="A96" s="175" t="b">
        <v>1</v>
      </c>
      <c r="B96" s="46" t="s">
        <v>181</v>
      </c>
      <c r="C96" s="129" t="s">
        <v>206</v>
      </c>
      <c r="D96" s="227"/>
      <c r="E96" s="39" t="s">
        <v>226</v>
      </c>
      <c r="F96" s="39" t="s">
        <v>226</v>
      </c>
      <c r="G96" s="39" t="s">
        <v>226</v>
      </c>
      <c r="H96" s="39" t="s">
        <v>226</v>
      </c>
      <c r="I96" s="39" t="s">
        <v>226</v>
      </c>
      <c r="J96" s="39" t="s">
        <v>226</v>
      </c>
      <c r="K96" s="39" t="s">
        <v>226</v>
      </c>
      <c r="L96" s="39" t="s">
        <v>226</v>
      </c>
      <c r="M96" s="39" t="s">
        <v>226</v>
      </c>
      <c r="N96" s="39" t="s">
        <v>226</v>
      </c>
      <c r="O96" s="39" t="s">
        <v>226</v>
      </c>
      <c r="P96" s="39" t="s">
        <v>226</v>
      </c>
      <c r="Q96" s="39" t="s">
        <v>226</v>
      </c>
      <c r="R96" s="39" t="s">
        <v>226</v>
      </c>
      <c r="S96" s="39" t="s">
        <v>226</v>
      </c>
      <c r="T96" s="39" t="s">
        <v>226</v>
      </c>
      <c r="U96" s="39" t="s">
        <v>226</v>
      </c>
      <c r="V96" s="39" t="s">
        <v>226</v>
      </c>
      <c r="W96" s="39" t="s">
        <v>226</v>
      </c>
      <c r="X96" s="39" t="s">
        <v>226</v>
      </c>
      <c r="Y96" s="39" t="s">
        <v>226</v>
      </c>
      <c r="Z96" s="39" t="s">
        <v>226</v>
      </c>
      <c r="AA96" s="39" t="s">
        <v>226</v>
      </c>
      <c r="AB96" s="39" t="s">
        <v>226</v>
      </c>
      <c r="AC96" s="39" t="s">
        <v>226</v>
      </c>
      <c r="AD96" s="39" t="s">
        <v>226</v>
      </c>
      <c r="AE96" s="39" t="s">
        <v>226</v>
      </c>
      <c r="AF96" s="129"/>
      <c r="AG96" s="225"/>
      <c r="AH96" s="111" t="s">
        <v>141</v>
      </c>
      <c r="AI96" s="174"/>
      <c r="AJ96" s="129"/>
      <c r="AK96" s="129"/>
      <c r="AL96" s="129"/>
      <c r="AM96" s="129"/>
      <c r="AN96" s="129"/>
      <c r="AO96" s="129"/>
      <c r="AP96" s="129"/>
    </row>
    <row r="97" spans="1:42" ht="12.75" customHeight="1">
      <c r="A97" s="175" t="b">
        <v>1</v>
      </c>
      <c r="B97" s="46" t="s">
        <v>183</v>
      </c>
      <c r="C97" s="129" t="s">
        <v>207</v>
      </c>
      <c r="D97" s="227"/>
      <c r="E97" s="39" t="s">
        <v>226</v>
      </c>
      <c r="F97" s="39" t="s">
        <v>226</v>
      </c>
      <c r="G97" s="39" t="s">
        <v>226</v>
      </c>
      <c r="H97" s="39" t="s">
        <v>226</v>
      </c>
      <c r="I97" s="39" t="s">
        <v>226</v>
      </c>
      <c r="J97" s="39" t="s">
        <v>226</v>
      </c>
      <c r="K97" s="39" t="s">
        <v>226</v>
      </c>
      <c r="L97" s="39" t="s">
        <v>226</v>
      </c>
      <c r="M97" s="39" t="s">
        <v>226</v>
      </c>
      <c r="N97" s="39" t="s">
        <v>226</v>
      </c>
      <c r="O97" s="39" t="s">
        <v>226</v>
      </c>
      <c r="P97" s="39" t="s">
        <v>226</v>
      </c>
      <c r="Q97" s="39" t="s">
        <v>226</v>
      </c>
      <c r="R97" s="39" t="s">
        <v>226</v>
      </c>
      <c r="S97" s="39" t="s">
        <v>226</v>
      </c>
      <c r="T97" s="39" t="s">
        <v>226</v>
      </c>
      <c r="U97" s="39" t="s">
        <v>226</v>
      </c>
      <c r="V97" s="39" t="s">
        <v>226</v>
      </c>
      <c r="W97" s="39" t="s">
        <v>226</v>
      </c>
      <c r="X97" s="39" t="s">
        <v>226</v>
      </c>
      <c r="Y97" s="39" t="s">
        <v>226</v>
      </c>
      <c r="Z97" s="39" t="s">
        <v>226</v>
      </c>
      <c r="AA97" s="39" t="s">
        <v>226</v>
      </c>
      <c r="AB97" s="39" t="s">
        <v>226</v>
      </c>
      <c r="AC97" s="39" t="s">
        <v>226</v>
      </c>
      <c r="AD97" s="39" t="s">
        <v>226</v>
      </c>
      <c r="AE97" s="39" t="s">
        <v>226</v>
      </c>
      <c r="AF97" s="129"/>
      <c r="AG97" s="225"/>
      <c r="AH97" s="111" t="s">
        <v>141</v>
      </c>
      <c r="AI97" s="174"/>
      <c r="AJ97" s="129"/>
      <c r="AK97" s="129"/>
      <c r="AL97" s="129"/>
      <c r="AM97" s="129"/>
      <c r="AN97" s="129"/>
      <c r="AO97" s="129"/>
      <c r="AP97" s="129"/>
    </row>
    <row r="98" spans="1:42" ht="12.75" customHeight="1">
      <c r="A98" s="176"/>
      <c r="B98" s="177" t="s">
        <v>185</v>
      </c>
      <c r="C98" s="129"/>
      <c r="D98" s="227"/>
      <c r="E98" s="39" t="s">
        <v>226</v>
      </c>
      <c r="F98" s="39" t="s">
        <v>226</v>
      </c>
      <c r="G98" s="39" t="s">
        <v>226</v>
      </c>
      <c r="H98" s="39" t="s">
        <v>226</v>
      </c>
      <c r="I98" s="39" t="s">
        <v>226</v>
      </c>
      <c r="J98" s="39" t="s">
        <v>226</v>
      </c>
      <c r="K98" s="39" t="s">
        <v>226</v>
      </c>
      <c r="L98" s="39" t="s">
        <v>226</v>
      </c>
      <c r="M98" s="39" t="s">
        <v>226</v>
      </c>
      <c r="N98" s="39" t="s">
        <v>226</v>
      </c>
      <c r="O98" s="39" t="s">
        <v>226</v>
      </c>
      <c r="P98" s="39" t="s">
        <v>226</v>
      </c>
      <c r="Q98" s="39" t="s">
        <v>226</v>
      </c>
      <c r="R98" s="39" t="s">
        <v>226</v>
      </c>
      <c r="S98" s="39" t="s">
        <v>226</v>
      </c>
      <c r="T98" s="39" t="s">
        <v>226</v>
      </c>
      <c r="U98" s="39" t="s">
        <v>226</v>
      </c>
      <c r="V98" s="39" t="s">
        <v>226</v>
      </c>
      <c r="W98" s="39" t="s">
        <v>226</v>
      </c>
      <c r="X98" s="39" t="s">
        <v>226</v>
      </c>
      <c r="Y98" s="39" t="s">
        <v>226</v>
      </c>
      <c r="Z98" s="39" t="s">
        <v>226</v>
      </c>
      <c r="AA98" s="39" t="s">
        <v>226</v>
      </c>
      <c r="AB98" s="39" t="s">
        <v>226</v>
      </c>
      <c r="AC98" s="39" t="s">
        <v>226</v>
      </c>
      <c r="AD98" s="39" t="s">
        <v>226</v>
      </c>
      <c r="AE98" s="39" t="s">
        <v>226</v>
      </c>
      <c r="AF98" s="129"/>
      <c r="AG98" s="225"/>
      <c r="AH98" s="111" t="s">
        <v>141</v>
      </c>
      <c r="AI98" s="174"/>
      <c r="AJ98" s="129"/>
      <c r="AK98" s="129"/>
      <c r="AL98" s="129"/>
      <c r="AM98" s="129"/>
      <c r="AN98" s="129"/>
      <c r="AO98" s="129"/>
      <c r="AP98" s="129"/>
    </row>
    <row r="99" spans="1:42" ht="12.75" customHeight="1">
      <c r="A99" s="176"/>
      <c r="B99" s="177" t="s">
        <v>186</v>
      </c>
      <c r="C99" s="129"/>
      <c r="D99" s="227"/>
      <c r="E99" s="39" t="s">
        <v>226</v>
      </c>
      <c r="F99" s="39" t="s">
        <v>226</v>
      </c>
      <c r="G99" s="39" t="s">
        <v>226</v>
      </c>
      <c r="H99" s="39" t="s">
        <v>226</v>
      </c>
      <c r="I99" s="39" t="s">
        <v>226</v>
      </c>
      <c r="J99" s="39" t="s">
        <v>226</v>
      </c>
      <c r="K99" s="39" t="s">
        <v>226</v>
      </c>
      <c r="L99" s="39" t="s">
        <v>226</v>
      </c>
      <c r="M99" s="39" t="s">
        <v>226</v>
      </c>
      <c r="N99" s="39" t="s">
        <v>226</v>
      </c>
      <c r="O99" s="39" t="s">
        <v>226</v>
      </c>
      <c r="P99" s="39" t="s">
        <v>226</v>
      </c>
      <c r="Q99" s="39" t="s">
        <v>226</v>
      </c>
      <c r="R99" s="39" t="s">
        <v>226</v>
      </c>
      <c r="S99" s="39" t="s">
        <v>226</v>
      </c>
      <c r="T99" s="39" t="s">
        <v>226</v>
      </c>
      <c r="U99" s="39" t="s">
        <v>226</v>
      </c>
      <c r="V99" s="39" t="s">
        <v>226</v>
      </c>
      <c r="W99" s="39" t="s">
        <v>226</v>
      </c>
      <c r="X99" s="39" t="s">
        <v>226</v>
      </c>
      <c r="Y99" s="39" t="s">
        <v>226</v>
      </c>
      <c r="Z99" s="39" t="s">
        <v>226</v>
      </c>
      <c r="AA99" s="39" t="s">
        <v>226</v>
      </c>
      <c r="AB99" s="39" t="s">
        <v>226</v>
      </c>
      <c r="AC99" s="39" t="s">
        <v>226</v>
      </c>
      <c r="AD99" s="39" t="s">
        <v>226</v>
      </c>
      <c r="AE99" s="39" t="s">
        <v>226</v>
      </c>
      <c r="AF99" s="129"/>
      <c r="AG99" s="225"/>
      <c r="AH99" s="111" t="s">
        <v>141</v>
      </c>
      <c r="AI99" s="174"/>
      <c r="AJ99" s="129"/>
      <c r="AK99" s="129"/>
      <c r="AL99" s="129"/>
      <c r="AM99" s="129"/>
      <c r="AN99" s="129"/>
      <c r="AO99" s="129"/>
      <c r="AP99" s="129"/>
    </row>
    <row r="100" spans="1:42" ht="12.75" customHeight="1">
      <c r="A100" s="173" t="b">
        <v>1</v>
      </c>
      <c r="B100" s="46" t="s">
        <v>187</v>
      </c>
      <c r="C100" s="129" t="s">
        <v>208</v>
      </c>
      <c r="D100" s="227"/>
      <c r="E100" s="39" t="s">
        <v>226</v>
      </c>
      <c r="F100" s="39" t="s">
        <v>226</v>
      </c>
      <c r="G100" s="39" t="s">
        <v>226</v>
      </c>
      <c r="H100" s="39" t="s">
        <v>226</v>
      </c>
      <c r="I100" s="39" t="s">
        <v>226</v>
      </c>
      <c r="J100" s="39" t="s">
        <v>226</v>
      </c>
      <c r="K100" s="39" t="s">
        <v>226</v>
      </c>
      <c r="L100" s="39" t="s">
        <v>226</v>
      </c>
      <c r="M100" s="39" t="s">
        <v>226</v>
      </c>
      <c r="N100" s="39" t="s">
        <v>226</v>
      </c>
      <c r="O100" s="39" t="s">
        <v>226</v>
      </c>
      <c r="P100" s="39" t="s">
        <v>226</v>
      </c>
      <c r="Q100" s="39" t="s">
        <v>226</v>
      </c>
      <c r="R100" s="39" t="s">
        <v>226</v>
      </c>
      <c r="S100" s="39" t="s">
        <v>226</v>
      </c>
      <c r="T100" s="39" t="s">
        <v>226</v>
      </c>
      <c r="U100" s="39" t="s">
        <v>226</v>
      </c>
      <c r="V100" s="39" t="s">
        <v>226</v>
      </c>
      <c r="W100" s="39" t="s">
        <v>226</v>
      </c>
      <c r="X100" s="39" t="s">
        <v>226</v>
      </c>
      <c r="Y100" s="39" t="s">
        <v>226</v>
      </c>
      <c r="Z100" s="39" t="s">
        <v>226</v>
      </c>
      <c r="AA100" s="39" t="s">
        <v>226</v>
      </c>
      <c r="AB100" s="39" t="s">
        <v>226</v>
      </c>
      <c r="AC100" s="39" t="s">
        <v>226</v>
      </c>
      <c r="AD100" s="39" t="s">
        <v>226</v>
      </c>
      <c r="AE100" s="39" t="s">
        <v>226</v>
      </c>
      <c r="AF100" s="129"/>
      <c r="AG100" s="225"/>
      <c r="AH100" s="111" t="s">
        <v>141</v>
      </c>
      <c r="AI100" s="174"/>
      <c r="AJ100" s="129"/>
      <c r="AK100" s="129"/>
      <c r="AL100" s="129"/>
      <c r="AM100" s="129"/>
      <c r="AN100" s="129"/>
      <c r="AO100" s="129"/>
      <c r="AP100" s="129"/>
    </row>
    <row r="101" spans="1:42" ht="12.75" customHeight="1">
      <c r="A101" s="173" t="b">
        <v>1</v>
      </c>
      <c r="B101" s="46" t="s">
        <v>189</v>
      </c>
      <c r="C101" s="129" t="s">
        <v>209</v>
      </c>
      <c r="D101" s="227"/>
      <c r="E101" s="39" t="s">
        <v>226</v>
      </c>
      <c r="F101" s="39" t="s">
        <v>226</v>
      </c>
      <c r="G101" s="39" t="s">
        <v>226</v>
      </c>
      <c r="H101" s="39" t="s">
        <v>226</v>
      </c>
      <c r="I101" s="39" t="s">
        <v>226</v>
      </c>
      <c r="J101" s="39" t="s">
        <v>226</v>
      </c>
      <c r="K101" s="39" t="s">
        <v>226</v>
      </c>
      <c r="L101" s="39" t="s">
        <v>226</v>
      </c>
      <c r="M101" s="39" t="s">
        <v>226</v>
      </c>
      <c r="N101" s="39" t="s">
        <v>226</v>
      </c>
      <c r="O101" s="39" t="s">
        <v>226</v>
      </c>
      <c r="P101" s="39" t="s">
        <v>226</v>
      </c>
      <c r="Q101" s="39" t="s">
        <v>226</v>
      </c>
      <c r="R101" s="39" t="s">
        <v>226</v>
      </c>
      <c r="S101" s="39" t="s">
        <v>226</v>
      </c>
      <c r="T101" s="39" t="s">
        <v>226</v>
      </c>
      <c r="U101" s="39" t="s">
        <v>226</v>
      </c>
      <c r="V101" s="39" t="s">
        <v>226</v>
      </c>
      <c r="W101" s="39" t="s">
        <v>226</v>
      </c>
      <c r="X101" s="39" t="s">
        <v>226</v>
      </c>
      <c r="Y101" s="39" t="s">
        <v>226</v>
      </c>
      <c r="Z101" s="39" t="s">
        <v>226</v>
      </c>
      <c r="AA101" s="39" t="s">
        <v>226</v>
      </c>
      <c r="AB101" s="39" t="s">
        <v>226</v>
      </c>
      <c r="AC101" s="39" t="s">
        <v>226</v>
      </c>
      <c r="AD101" s="39" t="s">
        <v>226</v>
      </c>
      <c r="AE101" s="39" t="s">
        <v>226</v>
      </c>
      <c r="AF101" s="129"/>
      <c r="AG101" s="225"/>
      <c r="AH101" s="111" t="s">
        <v>141</v>
      </c>
      <c r="AI101" s="174"/>
      <c r="AJ101" s="129"/>
      <c r="AK101" s="129"/>
      <c r="AL101" s="129"/>
      <c r="AM101" s="129"/>
      <c r="AN101" s="129"/>
      <c r="AO101" s="129"/>
      <c r="AP101" s="129"/>
    </row>
    <row r="102" spans="1:42" ht="12.75" customHeight="1">
      <c r="A102" s="175" t="b">
        <v>1</v>
      </c>
      <c r="B102" s="46" t="s">
        <v>191</v>
      </c>
      <c r="C102" s="129" t="s">
        <v>210</v>
      </c>
      <c r="D102" s="227"/>
      <c r="E102" s="39" t="s">
        <v>226</v>
      </c>
      <c r="F102" s="39" t="s">
        <v>226</v>
      </c>
      <c r="G102" s="39" t="s">
        <v>226</v>
      </c>
      <c r="H102" s="39" t="s">
        <v>226</v>
      </c>
      <c r="I102" s="39" t="s">
        <v>226</v>
      </c>
      <c r="J102" s="39" t="s">
        <v>226</v>
      </c>
      <c r="K102" s="39" t="s">
        <v>226</v>
      </c>
      <c r="L102" s="39" t="s">
        <v>226</v>
      </c>
      <c r="M102" s="39" t="s">
        <v>226</v>
      </c>
      <c r="N102" s="39" t="s">
        <v>226</v>
      </c>
      <c r="O102" s="39" t="s">
        <v>226</v>
      </c>
      <c r="P102" s="39" t="s">
        <v>226</v>
      </c>
      <c r="Q102" s="39" t="s">
        <v>226</v>
      </c>
      <c r="R102" s="39" t="s">
        <v>226</v>
      </c>
      <c r="S102" s="39" t="s">
        <v>226</v>
      </c>
      <c r="T102" s="39" t="s">
        <v>226</v>
      </c>
      <c r="U102" s="39" t="s">
        <v>226</v>
      </c>
      <c r="V102" s="39" t="s">
        <v>226</v>
      </c>
      <c r="W102" s="39" t="s">
        <v>226</v>
      </c>
      <c r="X102" s="39" t="s">
        <v>226</v>
      </c>
      <c r="Y102" s="39" t="s">
        <v>226</v>
      </c>
      <c r="Z102" s="39" t="s">
        <v>226</v>
      </c>
      <c r="AA102" s="39" t="s">
        <v>226</v>
      </c>
      <c r="AB102" s="39" t="s">
        <v>226</v>
      </c>
      <c r="AC102" s="39" t="s">
        <v>226</v>
      </c>
      <c r="AD102" s="39" t="s">
        <v>226</v>
      </c>
      <c r="AE102" s="39" t="s">
        <v>226</v>
      </c>
      <c r="AF102" s="129"/>
      <c r="AG102" s="225"/>
      <c r="AH102" s="111" t="s">
        <v>141</v>
      </c>
      <c r="AI102" s="174"/>
      <c r="AJ102" s="129"/>
      <c r="AK102" s="129"/>
      <c r="AL102" s="129"/>
      <c r="AM102" s="129"/>
      <c r="AN102" s="129"/>
      <c r="AO102" s="129"/>
      <c r="AP102" s="129"/>
    </row>
    <row r="103" spans="1:42" ht="12.75" customHeight="1">
      <c r="A103" s="176" t="b">
        <v>1</v>
      </c>
      <c r="B103" s="46" t="s">
        <v>211</v>
      </c>
      <c r="C103" s="129" t="s">
        <v>212</v>
      </c>
      <c r="D103" s="227"/>
      <c r="E103" s="39" t="s">
        <v>226</v>
      </c>
      <c r="F103" s="39" t="s">
        <v>226</v>
      </c>
      <c r="G103" s="39" t="s">
        <v>226</v>
      </c>
      <c r="H103" s="39" t="s">
        <v>226</v>
      </c>
      <c r="I103" s="39" t="s">
        <v>226</v>
      </c>
      <c r="J103" s="39" t="s">
        <v>226</v>
      </c>
      <c r="K103" s="39" t="s">
        <v>226</v>
      </c>
      <c r="L103" s="39" t="s">
        <v>226</v>
      </c>
      <c r="M103" s="39" t="s">
        <v>226</v>
      </c>
      <c r="N103" s="39" t="s">
        <v>226</v>
      </c>
      <c r="O103" s="39" t="s">
        <v>226</v>
      </c>
      <c r="P103" s="39" t="s">
        <v>226</v>
      </c>
      <c r="Q103" s="39" t="s">
        <v>226</v>
      </c>
      <c r="R103" s="39" t="s">
        <v>226</v>
      </c>
      <c r="S103" s="39" t="s">
        <v>226</v>
      </c>
      <c r="T103" s="39" t="s">
        <v>226</v>
      </c>
      <c r="U103" s="39" t="s">
        <v>226</v>
      </c>
      <c r="V103" s="39" t="s">
        <v>226</v>
      </c>
      <c r="W103" s="39" t="s">
        <v>226</v>
      </c>
      <c r="X103" s="39" t="s">
        <v>226</v>
      </c>
      <c r="Y103" s="39" t="s">
        <v>226</v>
      </c>
      <c r="Z103" s="39" t="s">
        <v>226</v>
      </c>
      <c r="AA103" s="39" t="s">
        <v>226</v>
      </c>
      <c r="AB103" s="39" t="s">
        <v>226</v>
      </c>
      <c r="AC103" s="39" t="s">
        <v>226</v>
      </c>
      <c r="AD103" s="39" t="s">
        <v>226</v>
      </c>
      <c r="AE103" s="39" t="s">
        <v>226</v>
      </c>
      <c r="AF103" s="129"/>
      <c r="AG103" s="225"/>
      <c r="AH103" s="111" t="s">
        <v>141</v>
      </c>
      <c r="AI103" s="174"/>
      <c r="AJ103" s="129"/>
      <c r="AK103" s="129"/>
      <c r="AL103" s="129"/>
      <c r="AM103" s="129"/>
      <c r="AN103" s="129"/>
      <c r="AO103" s="129"/>
      <c r="AP103" s="129"/>
    </row>
    <row r="104" spans="1:42" ht="12.75" customHeight="1">
      <c r="A104" s="176" t="b">
        <v>1</v>
      </c>
      <c r="B104" s="46" t="s">
        <v>195</v>
      </c>
      <c r="C104" s="129" t="s">
        <v>213</v>
      </c>
      <c r="D104" s="227"/>
      <c r="E104" s="39" t="s">
        <v>226</v>
      </c>
      <c r="F104" s="39" t="s">
        <v>226</v>
      </c>
      <c r="G104" s="39" t="s">
        <v>226</v>
      </c>
      <c r="H104" s="39" t="s">
        <v>226</v>
      </c>
      <c r="I104" s="39" t="s">
        <v>226</v>
      </c>
      <c r="J104" s="39" t="s">
        <v>226</v>
      </c>
      <c r="K104" s="39" t="s">
        <v>226</v>
      </c>
      <c r="L104" s="39" t="s">
        <v>226</v>
      </c>
      <c r="M104" s="39" t="s">
        <v>226</v>
      </c>
      <c r="N104" s="39" t="s">
        <v>226</v>
      </c>
      <c r="O104" s="39" t="s">
        <v>226</v>
      </c>
      <c r="P104" s="39" t="s">
        <v>226</v>
      </c>
      <c r="Q104" s="39" t="s">
        <v>226</v>
      </c>
      <c r="R104" s="39" t="s">
        <v>226</v>
      </c>
      <c r="S104" s="39" t="s">
        <v>226</v>
      </c>
      <c r="T104" s="39" t="s">
        <v>226</v>
      </c>
      <c r="U104" s="39" t="s">
        <v>226</v>
      </c>
      <c r="V104" s="39" t="s">
        <v>226</v>
      </c>
      <c r="W104" s="39" t="s">
        <v>226</v>
      </c>
      <c r="X104" s="39" t="s">
        <v>226</v>
      </c>
      <c r="Y104" s="39" t="s">
        <v>226</v>
      </c>
      <c r="Z104" s="39" t="s">
        <v>226</v>
      </c>
      <c r="AA104" s="39" t="s">
        <v>226</v>
      </c>
      <c r="AB104" s="39" t="s">
        <v>226</v>
      </c>
      <c r="AC104" s="39" t="s">
        <v>226</v>
      </c>
      <c r="AD104" s="39" t="s">
        <v>226</v>
      </c>
      <c r="AE104" s="39" t="s">
        <v>226</v>
      </c>
      <c r="AF104" s="129"/>
      <c r="AG104" s="225"/>
      <c r="AH104" s="111" t="s">
        <v>141</v>
      </c>
      <c r="AI104" s="174"/>
      <c r="AJ104" s="129"/>
      <c r="AK104" s="129"/>
      <c r="AL104" s="129"/>
      <c r="AM104" s="129"/>
      <c r="AN104" s="129"/>
      <c r="AO104" s="129"/>
      <c r="AP104" s="129"/>
    </row>
    <row r="105" spans="1:42" ht="12.75" customHeight="1">
      <c r="A105" s="182"/>
      <c r="B105" s="183" t="s">
        <v>214</v>
      </c>
      <c r="C105" s="184"/>
      <c r="D105" s="185"/>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4"/>
      <c r="AG105" s="225"/>
      <c r="AH105" s="111" t="s">
        <v>141</v>
      </c>
      <c r="AI105" s="187"/>
      <c r="AJ105" s="129"/>
      <c r="AK105" s="129"/>
      <c r="AL105" s="129"/>
      <c r="AM105" s="129"/>
      <c r="AN105" s="129"/>
      <c r="AO105" s="129"/>
      <c r="AP105" s="129"/>
    </row>
    <row r="106" spans="1:42" ht="12.75" customHeight="1">
      <c r="A106" s="173" t="b">
        <v>1</v>
      </c>
      <c r="B106" s="46" t="s">
        <v>179</v>
      </c>
      <c r="C106" s="129" t="s">
        <v>215</v>
      </c>
      <c r="D106" s="228" t="s">
        <v>216</v>
      </c>
      <c r="E106" s="39" t="s">
        <v>226</v>
      </c>
      <c r="F106" s="39" t="s">
        <v>226</v>
      </c>
      <c r="G106" s="39" t="s">
        <v>226</v>
      </c>
      <c r="H106" s="39" t="s">
        <v>226</v>
      </c>
      <c r="I106" s="39" t="s">
        <v>226</v>
      </c>
      <c r="J106" s="39" t="s">
        <v>226</v>
      </c>
      <c r="K106" s="39" t="s">
        <v>226</v>
      </c>
      <c r="L106" s="39" t="s">
        <v>226</v>
      </c>
      <c r="M106" s="39" t="s">
        <v>226</v>
      </c>
      <c r="N106" s="39" t="s">
        <v>226</v>
      </c>
      <c r="O106" s="39" t="s">
        <v>226</v>
      </c>
      <c r="P106" s="39" t="s">
        <v>226</v>
      </c>
      <c r="Q106" s="39" t="s">
        <v>226</v>
      </c>
      <c r="R106" s="39" t="s">
        <v>226</v>
      </c>
      <c r="S106" s="39" t="s">
        <v>226</v>
      </c>
      <c r="T106" s="39" t="s">
        <v>226</v>
      </c>
      <c r="U106" s="39" t="s">
        <v>226</v>
      </c>
      <c r="V106" s="39" t="s">
        <v>226</v>
      </c>
      <c r="W106" s="39" t="s">
        <v>226</v>
      </c>
      <c r="X106" s="39" t="s">
        <v>226</v>
      </c>
      <c r="Y106" s="39" t="s">
        <v>226</v>
      </c>
      <c r="Z106" s="39" t="s">
        <v>226</v>
      </c>
      <c r="AA106" s="39" t="s">
        <v>226</v>
      </c>
      <c r="AB106" s="39" t="s">
        <v>226</v>
      </c>
      <c r="AC106" s="39" t="s">
        <v>226</v>
      </c>
      <c r="AD106" s="39" t="s">
        <v>226</v>
      </c>
      <c r="AE106" s="39" t="s">
        <v>226</v>
      </c>
      <c r="AF106" s="129"/>
      <c r="AG106" s="225"/>
      <c r="AH106" s="111" t="s">
        <v>141</v>
      </c>
      <c r="AI106" s="174"/>
      <c r="AJ106" s="129"/>
      <c r="AK106" s="129"/>
      <c r="AL106" s="129"/>
      <c r="AM106" s="129"/>
      <c r="AN106" s="129"/>
      <c r="AO106" s="129"/>
      <c r="AP106" s="129"/>
    </row>
    <row r="107" spans="1:42" ht="12.75" customHeight="1">
      <c r="A107" s="175" t="b">
        <v>1</v>
      </c>
      <c r="B107" s="46" t="s">
        <v>181</v>
      </c>
      <c r="C107" s="129" t="s">
        <v>217</v>
      </c>
      <c r="D107" s="228"/>
      <c r="E107" s="39" t="s">
        <v>226</v>
      </c>
      <c r="F107" s="39" t="s">
        <v>226</v>
      </c>
      <c r="G107" s="39" t="s">
        <v>226</v>
      </c>
      <c r="H107" s="39" t="s">
        <v>226</v>
      </c>
      <c r="I107" s="39" t="s">
        <v>226</v>
      </c>
      <c r="J107" s="39" t="s">
        <v>226</v>
      </c>
      <c r="K107" s="39" t="s">
        <v>226</v>
      </c>
      <c r="L107" s="39" t="s">
        <v>226</v>
      </c>
      <c r="M107" s="39" t="s">
        <v>226</v>
      </c>
      <c r="N107" s="39" t="s">
        <v>226</v>
      </c>
      <c r="O107" s="39" t="s">
        <v>226</v>
      </c>
      <c r="P107" s="39" t="s">
        <v>226</v>
      </c>
      <c r="Q107" s="39" t="s">
        <v>226</v>
      </c>
      <c r="R107" s="39" t="s">
        <v>226</v>
      </c>
      <c r="S107" s="39" t="s">
        <v>226</v>
      </c>
      <c r="T107" s="39" t="s">
        <v>226</v>
      </c>
      <c r="U107" s="39" t="s">
        <v>226</v>
      </c>
      <c r="V107" s="39" t="s">
        <v>226</v>
      </c>
      <c r="W107" s="39" t="s">
        <v>226</v>
      </c>
      <c r="X107" s="39" t="s">
        <v>226</v>
      </c>
      <c r="Y107" s="39" t="s">
        <v>226</v>
      </c>
      <c r="Z107" s="39" t="s">
        <v>226</v>
      </c>
      <c r="AA107" s="39" t="s">
        <v>226</v>
      </c>
      <c r="AB107" s="39" t="s">
        <v>226</v>
      </c>
      <c r="AC107" s="39" t="s">
        <v>226</v>
      </c>
      <c r="AD107" s="39" t="s">
        <v>226</v>
      </c>
      <c r="AE107" s="39" t="s">
        <v>226</v>
      </c>
      <c r="AF107" s="129"/>
      <c r="AG107" s="225"/>
      <c r="AH107" s="111" t="s">
        <v>141</v>
      </c>
      <c r="AI107" s="174"/>
      <c r="AJ107" s="129"/>
      <c r="AK107" s="129"/>
      <c r="AL107" s="129"/>
      <c r="AM107" s="129"/>
      <c r="AN107" s="129"/>
      <c r="AO107" s="129"/>
      <c r="AP107" s="129"/>
    </row>
    <row r="108" spans="1:42" ht="12.75" customHeight="1">
      <c r="A108" s="176" t="b">
        <v>1</v>
      </c>
      <c r="B108" s="46" t="s">
        <v>183</v>
      </c>
      <c r="C108" s="129" t="s">
        <v>218</v>
      </c>
      <c r="D108" s="228"/>
      <c r="E108" s="39" t="s">
        <v>226</v>
      </c>
      <c r="F108" s="39" t="s">
        <v>226</v>
      </c>
      <c r="G108" s="39" t="s">
        <v>226</v>
      </c>
      <c r="H108" s="39" t="s">
        <v>226</v>
      </c>
      <c r="I108" s="39" t="s">
        <v>226</v>
      </c>
      <c r="J108" s="39" t="s">
        <v>226</v>
      </c>
      <c r="K108" s="39" t="s">
        <v>226</v>
      </c>
      <c r="L108" s="39" t="s">
        <v>226</v>
      </c>
      <c r="M108" s="39" t="s">
        <v>226</v>
      </c>
      <c r="N108" s="39" t="s">
        <v>226</v>
      </c>
      <c r="O108" s="39" t="s">
        <v>226</v>
      </c>
      <c r="P108" s="39" t="s">
        <v>226</v>
      </c>
      <c r="Q108" s="39" t="s">
        <v>226</v>
      </c>
      <c r="R108" s="39" t="s">
        <v>226</v>
      </c>
      <c r="S108" s="39" t="s">
        <v>226</v>
      </c>
      <c r="T108" s="39" t="s">
        <v>226</v>
      </c>
      <c r="U108" s="39" t="s">
        <v>226</v>
      </c>
      <c r="V108" s="39" t="s">
        <v>226</v>
      </c>
      <c r="W108" s="39" t="s">
        <v>226</v>
      </c>
      <c r="X108" s="39" t="s">
        <v>226</v>
      </c>
      <c r="Y108" s="39" t="s">
        <v>226</v>
      </c>
      <c r="Z108" s="39" t="s">
        <v>226</v>
      </c>
      <c r="AA108" s="39" t="s">
        <v>226</v>
      </c>
      <c r="AB108" s="39" t="s">
        <v>226</v>
      </c>
      <c r="AC108" s="39" t="s">
        <v>226</v>
      </c>
      <c r="AD108" s="39" t="s">
        <v>226</v>
      </c>
      <c r="AE108" s="39" t="s">
        <v>226</v>
      </c>
      <c r="AF108" s="129"/>
      <c r="AG108" s="225"/>
      <c r="AH108" s="111" t="s">
        <v>141</v>
      </c>
      <c r="AI108" s="174"/>
      <c r="AJ108" s="129"/>
      <c r="AK108" s="129"/>
      <c r="AL108" s="129"/>
      <c r="AM108" s="129"/>
      <c r="AN108" s="129"/>
      <c r="AO108" s="129"/>
      <c r="AP108" s="129"/>
    </row>
    <row r="109" spans="1:42" ht="12.75" customHeight="1">
      <c r="A109" s="176"/>
      <c r="B109" s="177" t="s">
        <v>185</v>
      </c>
      <c r="C109" s="129"/>
      <c r="D109" s="228"/>
      <c r="E109" s="39" t="s">
        <v>226</v>
      </c>
      <c r="F109" s="39" t="s">
        <v>226</v>
      </c>
      <c r="G109" s="39" t="s">
        <v>226</v>
      </c>
      <c r="H109" s="39" t="s">
        <v>226</v>
      </c>
      <c r="I109" s="39" t="s">
        <v>226</v>
      </c>
      <c r="J109" s="39" t="s">
        <v>226</v>
      </c>
      <c r="K109" s="39" t="s">
        <v>226</v>
      </c>
      <c r="L109" s="39" t="s">
        <v>226</v>
      </c>
      <c r="M109" s="39" t="s">
        <v>226</v>
      </c>
      <c r="N109" s="39" t="s">
        <v>226</v>
      </c>
      <c r="O109" s="39" t="s">
        <v>226</v>
      </c>
      <c r="P109" s="39" t="s">
        <v>226</v>
      </c>
      <c r="Q109" s="39" t="s">
        <v>226</v>
      </c>
      <c r="R109" s="39" t="s">
        <v>226</v>
      </c>
      <c r="S109" s="39" t="s">
        <v>226</v>
      </c>
      <c r="T109" s="39" t="s">
        <v>226</v>
      </c>
      <c r="U109" s="39" t="s">
        <v>226</v>
      </c>
      <c r="V109" s="39" t="s">
        <v>226</v>
      </c>
      <c r="W109" s="39" t="s">
        <v>226</v>
      </c>
      <c r="X109" s="39" t="s">
        <v>226</v>
      </c>
      <c r="Y109" s="39" t="s">
        <v>226</v>
      </c>
      <c r="Z109" s="39" t="s">
        <v>226</v>
      </c>
      <c r="AA109" s="39" t="s">
        <v>226</v>
      </c>
      <c r="AB109" s="39" t="s">
        <v>226</v>
      </c>
      <c r="AC109" s="39" t="s">
        <v>226</v>
      </c>
      <c r="AD109" s="39" t="s">
        <v>226</v>
      </c>
      <c r="AE109" s="39" t="s">
        <v>226</v>
      </c>
      <c r="AF109" s="129"/>
      <c r="AG109" s="225"/>
      <c r="AH109" s="111" t="s">
        <v>141</v>
      </c>
      <c r="AI109" s="174"/>
      <c r="AJ109" s="129"/>
      <c r="AK109" s="129"/>
      <c r="AL109" s="129"/>
      <c r="AM109" s="129"/>
      <c r="AN109" s="129"/>
      <c r="AO109" s="129"/>
      <c r="AP109" s="129"/>
    </row>
    <row r="110" spans="1:42" ht="12.75" customHeight="1">
      <c r="A110" s="176"/>
      <c r="B110" s="177" t="s">
        <v>186</v>
      </c>
      <c r="C110" s="129"/>
      <c r="D110" s="228"/>
      <c r="E110" s="39" t="s">
        <v>226</v>
      </c>
      <c r="F110" s="39" t="s">
        <v>226</v>
      </c>
      <c r="G110" s="39" t="s">
        <v>226</v>
      </c>
      <c r="H110" s="39" t="s">
        <v>226</v>
      </c>
      <c r="I110" s="39" t="s">
        <v>226</v>
      </c>
      <c r="J110" s="39" t="s">
        <v>226</v>
      </c>
      <c r="K110" s="39" t="s">
        <v>226</v>
      </c>
      <c r="L110" s="39" t="s">
        <v>226</v>
      </c>
      <c r="M110" s="39" t="s">
        <v>226</v>
      </c>
      <c r="N110" s="39" t="s">
        <v>226</v>
      </c>
      <c r="O110" s="39" t="s">
        <v>226</v>
      </c>
      <c r="P110" s="39" t="s">
        <v>226</v>
      </c>
      <c r="Q110" s="39" t="s">
        <v>226</v>
      </c>
      <c r="R110" s="39" t="s">
        <v>226</v>
      </c>
      <c r="S110" s="39" t="s">
        <v>226</v>
      </c>
      <c r="T110" s="39" t="s">
        <v>226</v>
      </c>
      <c r="U110" s="39" t="s">
        <v>226</v>
      </c>
      <c r="V110" s="39" t="s">
        <v>226</v>
      </c>
      <c r="W110" s="39" t="s">
        <v>226</v>
      </c>
      <c r="X110" s="39" t="s">
        <v>226</v>
      </c>
      <c r="Y110" s="39" t="s">
        <v>226</v>
      </c>
      <c r="Z110" s="39" t="s">
        <v>226</v>
      </c>
      <c r="AA110" s="39" t="s">
        <v>226</v>
      </c>
      <c r="AB110" s="39" t="s">
        <v>226</v>
      </c>
      <c r="AC110" s="39" t="s">
        <v>226</v>
      </c>
      <c r="AD110" s="39" t="s">
        <v>226</v>
      </c>
      <c r="AE110" s="39" t="s">
        <v>226</v>
      </c>
      <c r="AF110" s="129"/>
      <c r="AG110" s="225"/>
      <c r="AH110" s="111" t="s">
        <v>141</v>
      </c>
      <c r="AI110" s="174"/>
      <c r="AJ110" s="129"/>
      <c r="AK110" s="129"/>
      <c r="AL110" s="129"/>
      <c r="AM110" s="129"/>
      <c r="AN110" s="129"/>
      <c r="AO110" s="129"/>
      <c r="AP110" s="129"/>
    </row>
    <row r="111" spans="1:42" ht="12.75" customHeight="1">
      <c r="A111" s="178" t="b">
        <v>1</v>
      </c>
      <c r="B111" s="46" t="s">
        <v>187</v>
      </c>
      <c r="C111" s="129" t="s">
        <v>219</v>
      </c>
      <c r="D111" s="228"/>
      <c r="E111" s="39" t="s">
        <v>226</v>
      </c>
      <c r="F111" s="39" t="s">
        <v>226</v>
      </c>
      <c r="G111" s="39" t="s">
        <v>226</v>
      </c>
      <c r="H111" s="39" t="s">
        <v>226</v>
      </c>
      <c r="I111" s="39" t="s">
        <v>226</v>
      </c>
      <c r="J111" s="39" t="s">
        <v>226</v>
      </c>
      <c r="K111" s="39" t="s">
        <v>226</v>
      </c>
      <c r="L111" s="39" t="s">
        <v>226</v>
      </c>
      <c r="M111" s="39" t="s">
        <v>226</v>
      </c>
      <c r="N111" s="39" t="s">
        <v>226</v>
      </c>
      <c r="O111" s="39" t="s">
        <v>226</v>
      </c>
      <c r="P111" s="39" t="s">
        <v>226</v>
      </c>
      <c r="Q111" s="39" t="s">
        <v>226</v>
      </c>
      <c r="R111" s="39" t="s">
        <v>226</v>
      </c>
      <c r="S111" s="39" t="s">
        <v>226</v>
      </c>
      <c r="T111" s="39" t="s">
        <v>226</v>
      </c>
      <c r="U111" s="39" t="s">
        <v>226</v>
      </c>
      <c r="V111" s="39" t="s">
        <v>226</v>
      </c>
      <c r="W111" s="39" t="s">
        <v>226</v>
      </c>
      <c r="X111" s="39" t="s">
        <v>226</v>
      </c>
      <c r="Y111" s="39" t="s">
        <v>226</v>
      </c>
      <c r="Z111" s="39" t="s">
        <v>226</v>
      </c>
      <c r="AA111" s="39" t="s">
        <v>226</v>
      </c>
      <c r="AB111" s="39" t="s">
        <v>226</v>
      </c>
      <c r="AC111" s="39" t="s">
        <v>226</v>
      </c>
      <c r="AD111" s="39" t="s">
        <v>226</v>
      </c>
      <c r="AE111" s="39" t="s">
        <v>226</v>
      </c>
      <c r="AF111" s="129"/>
      <c r="AG111" s="225"/>
      <c r="AH111" s="111" t="s">
        <v>141</v>
      </c>
      <c r="AI111" s="174"/>
      <c r="AJ111" s="129"/>
      <c r="AK111" s="129"/>
      <c r="AL111" s="129"/>
      <c r="AM111" s="129"/>
      <c r="AN111" s="129"/>
      <c r="AO111" s="129"/>
      <c r="AP111" s="129"/>
    </row>
    <row r="112" spans="1:42" ht="12.75" customHeight="1">
      <c r="A112" s="178" t="b">
        <v>1</v>
      </c>
      <c r="B112" s="46" t="s">
        <v>189</v>
      </c>
      <c r="C112" s="129" t="s">
        <v>220</v>
      </c>
      <c r="D112" s="228"/>
      <c r="E112" s="39" t="s">
        <v>226</v>
      </c>
      <c r="F112" s="39" t="s">
        <v>226</v>
      </c>
      <c r="G112" s="39" t="s">
        <v>226</v>
      </c>
      <c r="H112" s="39" t="s">
        <v>226</v>
      </c>
      <c r="I112" s="39" t="s">
        <v>226</v>
      </c>
      <c r="J112" s="39" t="s">
        <v>226</v>
      </c>
      <c r="K112" s="39" t="s">
        <v>226</v>
      </c>
      <c r="L112" s="39" t="s">
        <v>226</v>
      </c>
      <c r="M112" s="39" t="s">
        <v>226</v>
      </c>
      <c r="N112" s="39" t="s">
        <v>226</v>
      </c>
      <c r="O112" s="39" t="s">
        <v>226</v>
      </c>
      <c r="P112" s="39" t="s">
        <v>226</v>
      </c>
      <c r="Q112" s="39" t="s">
        <v>226</v>
      </c>
      <c r="R112" s="39" t="s">
        <v>226</v>
      </c>
      <c r="S112" s="39" t="s">
        <v>226</v>
      </c>
      <c r="T112" s="39" t="s">
        <v>226</v>
      </c>
      <c r="U112" s="39" t="s">
        <v>226</v>
      </c>
      <c r="V112" s="39" t="s">
        <v>226</v>
      </c>
      <c r="W112" s="39" t="s">
        <v>226</v>
      </c>
      <c r="X112" s="39" t="s">
        <v>226</v>
      </c>
      <c r="Y112" s="39" t="s">
        <v>226</v>
      </c>
      <c r="Z112" s="39" t="s">
        <v>226</v>
      </c>
      <c r="AA112" s="39" t="s">
        <v>226</v>
      </c>
      <c r="AB112" s="39" t="s">
        <v>226</v>
      </c>
      <c r="AC112" s="39" t="s">
        <v>226</v>
      </c>
      <c r="AD112" s="39" t="s">
        <v>226</v>
      </c>
      <c r="AE112" s="39" t="s">
        <v>226</v>
      </c>
      <c r="AF112" s="129"/>
      <c r="AG112" s="225"/>
      <c r="AH112" s="111" t="s">
        <v>141</v>
      </c>
      <c r="AI112" s="174"/>
      <c r="AJ112" s="129"/>
      <c r="AK112" s="129"/>
      <c r="AL112" s="129"/>
      <c r="AM112" s="129"/>
      <c r="AN112" s="129"/>
      <c r="AO112" s="129"/>
      <c r="AP112" s="129"/>
    </row>
    <row r="113" spans="1:42" ht="12.75" customHeight="1">
      <c r="A113" s="176" t="b">
        <v>1</v>
      </c>
      <c r="B113" s="46" t="s">
        <v>221</v>
      </c>
      <c r="C113" s="129" t="s">
        <v>222</v>
      </c>
      <c r="D113" s="228"/>
      <c r="E113" s="39" t="s">
        <v>226</v>
      </c>
      <c r="F113" s="39" t="s">
        <v>226</v>
      </c>
      <c r="G113" s="39" t="s">
        <v>226</v>
      </c>
      <c r="H113" s="39" t="s">
        <v>226</v>
      </c>
      <c r="I113" s="39" t="s">
        <v>226</v>
      </c>
      <c r="J113" s="39" t="s">
        <v>226</v>
      </c>
      <c r="K113" s="39" t="s">
        <v>226</v>
      </c>
      <c r="L113" s="39" t="s">
        <v>226</v>
      </c>
      <c r="M113" s="39" t="s">
        <v>226</v>
      </c>
      <c r="N113" s="39" t="s">
        <v>226</v>
      </c>
      <c r="O113" s="39" t="s">
        <v>226</v>
      </c>
      <c r="P113" s="39" t="s">
        <v>226</v>
      </c>
      <c r="Q113" s="39" t="s">
        <v>226</v>
      </c>
      <c r="R113" s="39" t="s">
        <v>226</v>
      </c>
      <c r="S113" s="39" t="s">
        <v>226</v>
      </c>
      <c r="T113" s="39" t="s">
        <v>226</v>
      </c>
      <c r="U113" s="39" t="s">
        <v>226</v>
      </c>
      <c r="V113" s="39" t="s">
        <v>226</v>
      </c>
      <c r="W113" s="39" t="s">
        <v>226</v>
      </c>
      <c r="X113" s="39" t="s">
        <v>226</v>
      </c>
      <c r="Y113" s="39" t="s">
        <v>226</v>
      </c>
      <c r="Z113" s="39" t="s">
        <v>226</v>
      </c>
      <c r="AA113" s="39" t="s">
        <v>226</v>
      </c>
      <c r="AB113" s="39" t="s">
        <v>226</v>
      </c>
      <c r="AC113" s="39" t="s">
        <v>226</v>
      </c>
      <c r="AD113" s="39" t="s">
        <v>226</v>
      </c>
      <c r="AE113" s="39" t="s">
        <v>226</v>
      </c>
      <c r="AF113" s="129"/>
      <c r="AG113" s="225"/>
      <c r="AH113" s="111" t="s">
        <v>141</v>
      </c>
      <c r="AI113" s="174"/>
      <c r="AJ113" s="129"/>
      <c r="AK113" s="129"/>
      <c r="AL113" s="129"/>
      <c r="AM113" s="129"/>
      <c r="AN113" s="129"/>
      <c r="AO113" s="129"/>
      <c r="AP113" s="129"/>
    </row>
    <row r="114" spans="1:42" ht="12.75" customHeight="1">
      <c r="A114" s="182"/>
      <c r="B114" s="183" t="s">
        <v>223</v>
      </c>
      <c r="C114" s="184"/>
      <c r="D114" s="188"/>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4"/>
      <c r="AG114" s="225"/>
      <c r="AH114" s="111" t="s">
        <v>141</v>
      </c>
      <c r="AI114" s="174"/>
      <c r="AJ114" s="129"/>
      <c r="AK114" s="129"/>
      <c r="AL114" s="129"/>
      <c r="AM114" s="129"/>
      <c r="AN114" s="129"/>
      <c r="AO114" s="129"/>
      <c r="AP114" s="129"/>
    </row>
    <row r="115" spans="1:42" ht="12.75" customHeight="1">
      <c r="A115" s="176" t="b">
        <v>1</v>
      </c>
      <c r="B115" s="46" t="s">
        <v>211</v>
      </c>
      <c r="C115" s="129" t="s">
        <v>224</v>
      </c>
      <c r="D115" s="228" t="s">
        <v>216</v>
      </c>
      <c r="E115" s="39" t="s">
        <v>226</v>
      </c>
      <c r="F115" s="39" t="s">
        <v>226</v>
      </c>
      <c r="G115" s="39" t="s">
        <v>226</v>
      </c>
      <c r="H115" s="39" t="s">
        <v>226</v>
      </c>
      <c r="I115" s="39" t="s">
        <v>226</v>
      </c>
      <c r="J115" s="39" t="s">
        <v>226</v>
      </c>
      <c r="K115" s="39" t="s">
        <v>226</v>
      </c>
      <c r="L115" s="39" t="s">
        <v>226</v>
      </c>
      <c r="M115" s="39" t="s">
        <v>226</v>
      </c>
      <c r="N115" s="39" t="s">
        <v>226</v>
      </c>
      <c r="O115" s="39" t="s">
        <v>226</v>
      </c>
      <c r="P115" s="39" t="s">
        <v>226</v>
      </c>
      <c r="Q115" s="39" t="s">
        <v>226</v>
      </c>
      <c r="R115" s="39" t="s">
        <v>226</v>
      </c>
      <c r="S115" s="39" t="s">
        <v>226</v>
      </c>
      <c r="T115" s="39" t="s">
        <v>226</v>
      </c>
      <c r="U115" s="39" t="s">
        <v>226</v>
      </c>
      <c r="V115" s="39" t="s">
        <v>226</v>
      </c>
      <c r="W115" s="39" t="s">
        <v>226</v>
      </c>
      <c r="X115" s="39" t="s">
        <v>226</v>
      </c>
      <c r="Y115" s="39" t="s">
        <v>226</v>
      </c>
      <c r="Z115" s="39" t="s">
        <v>226</v>
      </c>
      <c r="AA115" s="39" t="s">
        <v>226</v>
      </c>
      <c r="AB115" s="39" t="s">
        <v>226</v>
      </c>
      <c r="AC115" s="39" t="s">
        <v>226</v>
      </c>
      <c r="AD115" s="39" t="s">
        <v>226</v>
      </c>
      <c r="AE115" s="39" t="s">
        <v>226</v>
      </c>
      <c r="AF115" s="129"/>
      <c r="AG115" s="225"/>
      <c r="AH115" s="111" t="s">
        <v>141</v>
      </c>
      <c r="AI115" s="174"/>
      <c r="AJ115" s="129"/>
      <c r="AK115" s="129"/>
      <c r="AL115" s="129"/>
      <c r="AM115" s="129"/>
      <c r="AN115" s="129"/>
      <c r="AO115" s="129"/>
      <c r="AP115" s="129"/>
    </row>
    <row r="116" spans="1:42" ht="12.75" customHeight="1">
      <c r="A116" s="176" t="b">
        <v>1</v>
      </c>
      <c r="B116" s="46" t="s">
        <v>195</v>
      </c>
      <c r="C116" s="129" t="s">
        <v>225</v>
      </c>
      <c r="D116" s="228"/>
      <c r="E116" s="39" t="s">
        <v>226</v>
      </c>
      <c r="F116" s="39" t="s">
        <v>226</v>
      </c>
      <c r="G116" s="39" t="s">
        <v>226</v>
      </c>
      <c r="H116" s="39" t="s">
        <v>226</v>
      </c>
      <c r="I116" s="39" t="s">
        <v>226</v>
      </c>
      <c r="J116" s="39" t="s">
        <v>226</v>
      </c>
      <c r="K116" s="39" t="s">
        <v>226</v>
      </c>
      <c r="L116" s="39" t="s">
        <v>226</v>
      </c>
      <c r="M116" s="39" t="s">
        <v>226</v>
      </c>
      <c r="N116" s="39" t="s">
        <v>226</v>
      </c>
      <c r="O116" s="39" t="s">
        <v>226</v>
      </c>
      <c r="P116" s="39" t="s">
        <v>226</v>
      </c>
      <c r="Q116" s="39" t="s">
        <v>226</v>
      </c>
      <c r="R116" s="39" t="s">
        <v>226</v>
      </c>
      <c r="S116" s="39" t="s">
        <v>226</v>
      </c>
      <c r="T116" s="39" t="s">
        <v>226</v>
      </c>
      <c r="U116" s="39" t="s">
        <v>226</v>
      </c>
      <c r="V116" s="39" t="s">
        <v>226</v>
      </c>
      <c r="W116" s="39" t="s">
        <v>226</v>
      </c>
      <c r="X116" s="39" t="s">
        <v>226</v>
      </c>
      <c r="Y116" s="39" t="s">
        <v>226</v>
      </c>
      <c r="Z116" s="39" t="s">
        <v>226</v>
      </c>
      <c r="AA116" s="39" t="s">
        <v>226</v>
      </c>
      <c r="AB116" s="39" t="s">
        <v>226</v>
      </c>
      <c r="AC116" s="39" t="s">
        <v>226</v>
      </c>
      <c r="AD116" s="39" t="s">
        <v>226</v>
      </c>
      <c r="AE116" s="39" t="s">
        <v>226</v>
      </c>
      <c r="AF116" s="129"/>
      <c r="AG116" s="225"/>
      <c r="AH116" s="111" t="s">
        <v>141</v>
      </c>
      <c r="AI116" s="174"/>
      <c r="AJ116" s="129"/>
      <c r="AK116" s="129"/>
      <c r="AL116" s="129"/>
      <c r="AM116" s="129"/>
      <c r="AN116" s="129"/>
      <c r="AO116" s="129"/>
      <c r="AP116" s="129"/>
    </row>
    <row r="118" spans="1:42">
      <c r="A118" s="205" t="s">
        <v>259</v>
      </c>
      <c r="B118" s="199" t="s">
        <v>260</v>
      </c>
    </row>
    <row r="119" spans="1:42">
      <c r="A119" s="206"/>
      <c r="B119" s="203" t="s">
        <v>254</v>
      </c>
    </row>
    <row r="120" spans="1:42">
      <c r="A120" s="205"/>
      <c r="B120" s="207"/>
    </row>
    <row r="121" spans="1:42">
      <c r="A121" s="208"/>
      <c r="B121" s="209"/>
    </row>
    <row r="122" spans="1:42">
      <c r="A122" s="208"/>
      <c r="B122" s="209"/>
    </row>
    <row r="123" spans="1:42">
      <c r="A123" s="208"/>
      <c r="B123" s="209"/>
    </row>
    <row r="124" spans="1:42">
      <c r="A124" s="208"/>
      <c r="B124" s="209"/>
    </row>
    <row r="125" spans="1:42">
      <c r="A125" s="208"/>
      <c r="B125" s="209"/>
    </row>
    <row r="126" spans="1:42">
      <c r="A126" s="208"/>
      <c r="B126" s="209"/>
    </row>
    <row r="127" spans="1:42">
      <c r="A127" s="208"/>
      <c r="B127" s="209"/>
    </row>
  </sheetData>
  <mergeCells count="10">
    <mergeCell ref="E78:O79"/>
    <mergeCell ref="D46:D50"/>
    <mergeCell ref="D37:D42"/>
    <mergeCell ref="D52:D63"/>
    <mergeCell ref="AG52:AG63"/>
    <mergeCell ref="D77:D93"/>
    <mergeCell ref="AG77:AG116"/>
    <mergeCell ref="D95:D104"/>
    <mergeCell ref="D106:D113"/>
    <mergeCell ref="D115:D116"/>
  </mergeCells>
  <phoneticPr fontId="26" type="noConversion"/>
  <conditionalFormatting sqref="E41:AB41">
    <cfRule type="cellIs" dxfId="3" priority="32" stopIfTrue="1" operator="notEqual">
      <formula>#REF!</formula>
    </cfRule>
  </conditionalFormatting>
  <conditionalFormatting sqref="F38:AB38">
    <cfRule type="cellIs" dxfId="2" priority="33" stopIfTrue="1" operator="notEqual">
      <formula>#REF!</formula>
    </cfRule>
  </conditionalFormatting>
  <conditionalFormatting sqref="AC41:AE41">
    <cfRule type="cellIs" dxfId="1" priority="1" stopIfTrue="1" operator="notEqual">
      <formula>#REF!</formula>
    </cfRule>
  </conditionalFormatting>
  <conditionalFormatting sqref="AC38:AE38">
    <cfRule type="cellIs" dxfId="0" priority="2" stopIfTrue="1" operator="notEqual">
      <formula>#REF!</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dimension ref="A1:AH61"/>
  <sheetViews>
    <sheetView zoomScale="90" zoomScaleNormal="90" workbookViewId="0">
      <pane xSplit="5" ySplit="2" topLeftCell="AA3" activePane="bottomRight" state="frozen"/>
      <selection pane="topRight" activeCell="F1" sqref="F1"/>
      <selection pane="bottomLeft" activeCell="A3" sqref="A3"/>
      <selection pane="bottomRight" activeCell="AH17" sqref="AH17"/>
    </sheetView>
  </sheetViews>
  <sheetFormatPr defaultColWidth="14.85546875" defaultRowHeight="12.75"/>
  <cols>
    <col min="1" max="1" width="6.28515625" style="18" customWidth="1"/>
    <col min="2" max="2" width="3.5703125" style="19" customWidth="1"/>
    <col min="3" max="3" width="4.7109375" style="19" customWidth="1"/>
    <col min="4" max="4" width="50.5703125" style="19" customWidth="1"/>
    <col min="5" max="5" width="7.5703125" style="18" customWidth="1"/>
    <col min="6" max="15" width="10.28515625" style="19" customWidth="1"/>
    <col min="16" max="30" width="10.140625" style="19" customWidth="1"/>
    <col min="31" max="32" width="10.85546875" style="13" customWidth="1"/>
    <col min="33" max="33" width="3.7109375" style="13" customWidth="1"/>
    <col min="34" max="34" width="68.85546875" style="19" customWidth="1"/>
    <col min="35" max="258" width="14.85546875" style="13"/>
    <col min="259" max="259" width="4.5703125" style="13" customWidth="1"/>
    <col min="260" max="261" width="4.7109375" style="13" customWidth="1"/>
    <col min="262" max="262" width="66.85546875" style="13" bestFit="1" customWidth="1"/>
    <col min="263" max="263" width="7.5703125" style="13" customWidth="1"/>
    <col min="264" max="273" width="10.28515625" style="13" customWidth="1"/>
    <col min="274" max="288" width="10.140625" style="13" customWidth="1"/>
    <col min="289" max="289" width="2.7109375" style="13" customWidth="1"/>
    <col min="290" max="290" width="30.85546875" style="13" customWidth="1"/>
    <col min="291" max="514" width="14.85546875" style="13"/>
    <col min="515" max="515" width="4.5703125" style="13" customWidth="1"/>
    <col min="516" max="517" width="4.7109375" style="13" customWidth="1"/>
    <col min="518" max="518" width="66.85546875" style="13" bestFit="1" customWidth="1"/>
    <col min="519" max="519" width="7.5703125" style="13" customWidth="1"/>
    <col min="520" max="529" width="10.28515625" style="13" customWidth="1"/>
    <col min="530" max="544" width="10.140625" style="13" customWidth="1"/>
    <col min="545" max="545" width="2.7109375" style="13" customWidth="1"/>
    <col min="546" max="546" width="30.85546875" style="13" customWidth="1"/>
    <col min="547" max="770" width="14.85546875" style="13"/>
    <col min="771" max="771" width="4.5703125" style="13" customWidth="1"/>
    <col min="772" max="773" width="4.7109375" style="13" customWidth="1"/>
    <col min="774" max="774" width="66.85546875" style="13" bestFit="1" customWidth="1"/>
    <col min="775" max="775" width="7.5703125" style="13" customWidth="1"/>
    <col min="776" max="785" width="10.28515625" style="13" customWidth="1"/>
    <col min="786" max="800" width="10.140625" style="13" customWidth="1"/>
    <col min="801" max="801" width="2.7109375" style="13" customWidth="1"/>
    <col min="802" max="802" width="30.85546875" style="13" customWidth="1"/>
    <col min="803" max="1026" width="14.85546875" style="13"/>
    <col min="1027" max="1027" width="4.5703125" style="13" customWidth="1"/>
    <col min="1028" max="1029" width="4.7109375" style="13" customWidth="1"/>
    <col min="1030" max="1030" width="66.85546875" style="13" bestFit="1" customWidth="1"/>
    <col min="1031" max="1031" width="7.5703125" style="13" customWidth="1"/>
    <col min="1032" max="1041" width="10.28515625" style="13" customWidth="1"/>
    <col min="1042" max="1056" width="10.140625" style="13" customWidth="1"/>
    <col min="1057" max="1057" width="2.7109375" style="13" customWidth="1"/>
    <col min="1058" max="1058" width="30.85546875" style="13" customWidth="1"/>
    <col min="1059" max="1282" width="14.85546875" style="13"/>
    <col min="1283" max="1283" width="4.5703125" style="13" customWidth="1"/>
    <col min="1284" max="1285" width="4.7109375" style="13" customWidth="1"/>
    <col min="1286" max="1286" width="66.85546875" style="13" bestFit="1" customWidth="1"/>
    <col min="1287" max="1287" width="7.5703125" style="13" customWidth="1"/>
    <col min="1288" max="1297" width="10.28515625" style="13" customWidth="1"/>
    <col min="1298" max="1312" width="10.140625" style="13" customWidth="1"/>
    <col min="1313" max="1313" width="2.7109375" style="13" customWidth="1"/>
    <col min="1314" max="1314" width="30.85546875" style="13" customWidth="1"/>
    <col min="1315" max="1538" width="14.85546875" style="13"/>
    <col min="1539" max="1539" width="4.5703125" style="13" customWidth="1"/>
    <col min="1540" max="1541" width="4.7109375" style="13" customWidth="1"/>
    <col min="1542" max="1542" width="66.85546875" style="13" bestFit="1" customWidth="1"/>
    <col min="1543" max="1543" width="7.5703125" style="13" customWidth="1"/>
    <col min="1544" max="1553" width="10.28515625" style="13" customWidth="1"/>
    <col min="1554" max="1568" width="10.140625" style="13" customWidth="1"/>
    <col min="1569" max="1569" width="2.7109375" style="13" customWidth="1"/>
    <col min="1570" max="1570" width="30.85546875" style="13" customWidth="1"/>
    <col min="1571" max="1794" width="14.85546875" style="13"/>
    <col min="1795" max="1795" width="4.5703125" style="13" customWidth="1"/>
    <col min="1796" max="1797" width="4.7109375" style="13" customWidth="1"/>
    <col min="1798" max="1798" width="66.85546875" style="13" bestFit="1" customWidth="1"/>
    <col min="1799" max="1799" width="7.5703125" style="13" customWidth="1"/>
    <col min="1800" max="1809" width="10.28515625" style="13" customWidth="1"/>
    <col min="1810" max="1824" width="10.140625" style="13" customWidth="1"/>
    <col min="1825" max="1825" width="2.7109375" style="13" customWidth="1"/>
    <col min="1826" max="1826" width="30.85546875" style="13" customWidth="1"/>
    <col min="1827" max="2050" width="14.85546875" style="13"/>
    <col min="2051" max="2051" width="4.5703125" style="13" customWidth="1"/>
    <col min="2052" max="2053" width="4.7109375" style="13" customWidth="1"/>
    <col min="2054" max="2054" width="66.85546875" style="13" bestFit="1" customWidth="1"/>
    <col min="2055" max="2055" width="7.5703125" style="13" customWidth="1"/>
    <col min="2056" max="2065" width="10.28515625" style="13" customWidth="1"/>
    <col min="2066" max="2080" width="10.140625" style="13" customWidth="1"/>
    <col min="2081" max="2081" width="2.7109375" style="13" customWidth="1"/>
    <col min="2082" max="2082" width="30.85546875" style="13" customWidth="1"/>
    <col min="2083" max="2306" width="14.85546875" style="13"/>
    <col min="2307" max="2307" width="4.5703125" style="13" customWidth="1"/>
    <col min="2308" max="2309" width="4.7109375" style="13" customWidth="1"/>
    <col min="2310" max="2310" width="66.85546875" style="13" bestFit="1" customWidth="1"/>
    <col min="2311" max="2311" width="7.5703125" style="13" customWidth="1"/>
    <col min="2312" max="2321" width="10.28515625" style="13" customWidth="1"/>
    <col min="2322" max="2336" width="10.140625" style="13" customWidth="1"/>
    <col min="2337" max="2337" width="2.7109375" style="13" customWidth="1"/>
    <col min="2338" max="2338" width="30.85546875" style="13" customWidth="1"/>
    <col min="2339" max="2562" width="14.85546875" style="13"/>
    <col min="2563" max="2563" width="4.5703125" style="13" customWidth="1"/>
    <col min="2564" max="2565" width="4.7109375" style="13" customWidth="1"/>
    <col min="2566" max="2566" width="66.85546875" style="13" bestFit="1" customWidth="1"/>
    <col min="2567" max="2567" width="7.5703125" style="13" customWidth="1"/>
    <col min="2568" max="2577" width="10.28515625" style="13" customWidth="1"/>
    <col min="2578" max="2592" width="10.140625" style="13" customWidth="1"/>
    <col min="2593" max="2593" width="2.7109375" style="13" customWidth="1"/>
    <col min="2594" max="2594" width="30.85546875" style="13" customWidth="1"/>
    <col min="2595" max="2818" width="14.85546875" style="13"/>
    <col min="2819" max="2819" width="4.5703125" style="13" customWidth="1"/>
    <col min="2820" max="2821" width="4.7109375" style="13" customWidth="1"/>
    <col min="2822" max="2822" width="66.85546875" style="13" bestFit="1" customWidth="1"/>
    <col min="2823" max="2823" width="7.5703125" style="13" customWidth="1"/>
    <col min="2824" max="2833" width="10.28515625" style="13" customWidth="1"/>
    <col min="2834" max="2848" width="10.140625" style="13" customWidth="1"/>
    <col min="2849" max="2849" width="2.7109375" style="13" customWidth="1"/>
    <col min="2850" max="2850" width="30.85546875" style="13" customWidth="1"/>
    <col min="2851" max="3074" width="14.85546875" style="13"/>
    <col min="3075" max="3075" width="4.5703125" style="13" customWidth="1"/>
    <col min="3076" max="3077" width="4.7109375" style="13" customWidth="1"/>
    <col min="3078" max="3078" width="66.85546875" style="13" bestFit="1" customWidth="1"/>
    <col min="3079" max="3079" width="7.5703125" style="13" customWidth="1"/>
    <col min="3080" max="3089" width="10.28515625" style="13" customWidth="1"/>
    <col min="3090" max="3104" width="10.140625" style="13" customWidth="1"/>
    <col min="3105" max="3105" width="2.7109375" style="13" customWidth="1"/>
    <col min="3106" max="3106" width="30.85546875" style="13" customWidth="1"/>
    <col min="3107" max="3330" width="14.85546875" style="13"/>
    <col min="3331" max="3331" width="4.5703125" style="13" customWidth="1"/>
    <col min="3332" max="3333" width="4.7109375" style="13" customWidth="1"/>
    <col min="3334" max="3334" width="66.85546875" style="13" bestFit="1" customWidth="1"/>
    <col min="3335" max="3335" width="7.5703125" style="13" customWidth="1"/>
    <col min="3336" max="3345" width="10.28515625" style="13" customWidth="1"/>
    <col min="3346" max="3360" width="10.140625" style="13" customWidth="1"/>
    <col min="3361" max="3361" width="2.7109375" style="13" customWidth="1"/>
    <col min="3362" max="3362" width="30.85546875" style="13" customWidth="1"/>
    <col min="3363" max="3586" width="14.85546875" style="13"/>
    <col min="3587" max="3587" width="4.5703125" style="13" customWidth="1"/>
    <col min="3588" max="3589" width="4.7109375" style="13" customWidth="1"/>
    <col min="3590" max="3590" width="66.85546875" style="13" bestFit="1" customWidth="1"/>
    <col min="3591" max="3591" width="7.5703125" style="13" customWidth="1"/>
    <col min="3592" max="3601" width="10.28515625" style="13" customWidth="1"/>
    <col min="3602" max="3616" width="10.140625" style="13" customWidth="1"/>
    <col min="3617" max="3617" width="2.7109375" style="13" customWidth="1"/>
    <col min="3618" max="3618" width="30.85546875" style="13" customWidth="1"/>
    <col min="3619" max="3842" width="14.85546875" style="13"/>
    <col min="3843" max="3843" width="4.5703125" style="13" customWidth="1"/>
    <col min="3844" max="3845" width="4.7109375" style="13" customWidth="1"/>
    <col min="3846" max="3846" width="66.85546875" style="13" bestFit="1" customWidth="1"/>
    <col min="3847" max="3847" width="7.5703125" style="13" customWidth="1"/>
    <col min="3848" max="3857" width="10.28515625" style="13" customWidth="1"/>
    <col min="3858" max="3872" width="10.140625" style="13" customWidth="1"/>
    <col min="3873" max="3873" width="2.7109375" style="13" customWidth="1"/>
    <col min="3874" max="3874" width="30.85546875" style="13" customWidth="1"/>
    <col min="3875" max="4098" width="14.85546875" style="13"/>
    <col min="4099" max="4099" width="4.5703125" style="13" customWidth="1"/>
    <col min="4100" max="4101" width="4.7109375" style="13" customWidth="1"/>
    <col min="4102" max="4102" width="66.85546875" style="13" bestFit="1" customWidth="1"/>
    <col min="4103" max="4103" width="7.5703125" style="13" customWidth="1"/>
    <col min="4104" max="4113" width="10.28515625" style="13" customWidth="1"/>
    <col min="4114" max="4128" width="10.140625" style="13" customWidth="1"/>
    <col min="4129" max="4129" width="2.7109375" style="13" customWidth="1"/>
    <col min="4130" max="4130" width="30.85546875" style="13" customWidth="1"/>
    <col min="4131" max="4354" width="14.85546875" style="13"/>
    <col min="4355" max="4355" width="4.5703125" style="13" customWidth="1"/>
    <col min="4356" max="4357" width="4.7109375" style="13" customWidth="1"/>
    <col min="4358" max="4358" width="66.85546875" style="13" bestFit="1" customWidth="1"/>
    <col min="4359" max="4359" width="7.5703125" style="13" customWidth="1"/>
    <col min="4360" max="4369" width="10.28515625" style="13" customWidth="1"/>
    <col min="4370" max="4384" width="10.140625" style="13" customWidth="1"/>
    <col min="4385" max="4385" width="2.7109375" style="13" customWidth="1"/>
    <col min="4386" max="4386" width="30.85546875" style="13" customWidth="1"/>
    <col min="4387" max="4610" width="14.85546875" style="13"/>
    <col min="4611" max="4611" width="4.5703125" style="13" customWidth="1"/>
    <col min="4612" max="4613" width="4.7109375" style="13" customWidth="1"/>
    <col min="4614" max="4614" width="66.85546875" style="13" bestFit="1" customWidth="1"/>
    <col min="4615" max="4615" width="7.5703125" style="13" customWidth="1"/>
    <col min="4616" max="4625" width="10.28515625" style="13" customWidth="1"/>
    <col min="4626" max="4640" width="10.140625" style="13" customWidth="1"/>
    <col min="4641" max="4641" width="2.7109375" style="13" customWidth="1"/>
    <col min="4642" max="4642" width="30.85546875" style="13" customWidth="1"/>
    <col min="4643" max="4866" width="14.85546875" style="13"/>
    <col min="4867" max="4867" width="4.5703125" style="13" customWidth="1"/>
    <col min="4868" max="4869" width="4.7109375" style="13" customWidth="1"/>
    <col min="4870" max="4870" width="66.85546875" style="13" bestFit="1" customWidth="1"/>
    <col min="4871" max="4871" width="7.5703125" style="13" customWidth="1"/>
    <col min="4872" max="4881" width="10.28515625" style="13" customWidth="1"/>
    <col min="4882" max="4896" width="10.140625" style="13" customWidth="1"/>
    <col min="4897" max="4897" width="2.7109375" style="13" customWidth="1"/>
    <col min="4898" max="4898" width="30.85546875" style="13" customWidth="1"/>
    <col min="4899" max="5122" width="14.85546875" style="13"/>
    <col min="5123" max="5123" width="4.5703125" style="13" customWidth="1"/>
    <col min="5124" max="5125" width="4.7109375" style="13" customWidth="1"/>
    <col min="5126" max="5126" width="66.85546875" style="13" bestFit="1" customWidth="1"/>
    <col min="5127" max="5127" width="7.5703125" style="13" customWidth="1"/>
    <col min="5128" max="5137" width="10.28515625" style="13" customWidth="1"/>
    <col min="5138" max="5152" width="10.140625" style="13" customWidth="1"/>
    <col min="5153" max="5153" width="2.7109375" style="13" customWidth="1"/>
    <col min="5154" max="5154" width="30.85546875" style="13" customWidth="1"/>
    <col min="5155" max="5378" width="14.85546875" style="13"/>
    <col min="5379" max="5379" width="4.5703125" style="13" customWidth="1"/>
    <col min="5380" max="5381" width="4.7109375" style="13" customWidth="1"/>
    <col min="5382" max="5382" width="66.85546875" style="13" bestFit="1" customWidth="1"/>
    <col min="5383" max="5383" width="7.5703125" style="13" customWidth="1"/>
    <col min="5384" max="5393" width="10.28515625" style="13" customWidth="1"/>
    <col min="5394" max="5408" width="10.140625" style="13" customWidth="1"/>
    <col min="5409" max="5409" width="2.7109375" style="13" customWidth="1"/>
    <col min="5410" max="5410" width="30.85546875" style="13" customWidth="1"/>
    <col min="5411" max="5634" width="14.85546875" style="13"/>
    <col min="5635" max="5635" width="4.5703125" style="13" customWidth="1"/>
    <col min="5636" max="5637" width="4.7109375" style="13" customWidth="1"/>
    <col min="5638" max="5638" width="66.85546875" style="13" bestFit="1" customWidth="1"/>
    <col min="5639" max="5639" width="7.5703125" style="13" customWidth="1"/>
    <col min="5640" max="5649" width="10.28515625" style="13" customWidth="1"/>
    <col min="5650" max="5664" width="10.140625" style="13" customWidth="1"/>
    <col min="5665" max="5665" width="2.7109375" style="13" customWidth="1"/>
    <col min="5666" max="5666" width="30.85546875" style="13" customWidth="1"/>
    <col min="5667" max="5890" width="14.85546875" style="13"/>
    <col min="5891" max="5891" width="4.5703125" style="13" customWidth="1"/>
    <col min="5892" max="5893" width="4.7109375" style="13" customWidth="1"/>
    <col min="5894" max="5894" width="66.85546875" style="13" bestFit="1" customWidth="1"/>
    <col min="5895" max="5895" width="7.5703125" style="13" customWidth="1"/>
    <col min="5896" max="5905" width="10.28515625" style="13" customWidth="1"/>
    <col min="5906" max="5920" width="10.140625" style="13" customWidth="1"/>
    <col min="5921" max="5921" width="2.7109375" style="13" customWidth="1"/>
    <col min="5922" max="5922" width="30.85546875" style="13" customWidth="1"/>
    <col min="5923" max="6146" width="14.85546875" style="13"/>
    <col min="6147" max="6147" width="4.5703125" style="13" customWidth="1"/>
    <col min="6148" max="6149" width="4.7109375" style="13" customWidth="1"/>
    <col min="6150" max="6150" width="66.85546875" style="13" bestFit="1" customWidth="1"/>
    <col min="6151" max="6151" width="7.5703125" style="13" customWidth="1"/>
    <col min="6152" max="6161" width="10.28515625" style="13" customWidth="1"/>
    <col min="6162" max="6176" width="10.140625" style="13" customWidth="1"/>
    <col min="6177" max="6177" width="2.7109375" style="13" customWidth="1"/>
    <col min="6178" max="6178" width="30.85546875" style="13" customWidth="1"/>
    <col min="6179" max="6402" width="14.85546875" style="13"/>
    <col min="6403" max="6403" width="4.5703125" style="13" customWidth="1"/>
    <col min="6404" max="6405" width="4.7109375" style="13" customWidth="1"/>
    <col min="6406" max="6406" width="66.85546875" style="13" bestFit="1" customWidth="1"/>
    <col min="6407" max="6407" width="7.5703125" style="13" customWidth="1"/>
    <col min="6408" max="6417" width="10.28515625" style="13" customWidth="1"/>
    <col min="6418" max="6432" width="10.140625" style="13" customWidth="1"/>
    <col min="6433" max="6433" width="2.7109375" style="13" customWidth="1"/>
    <col min="6434" max="6434" width="30.85546875" style="13" customWidth="1"/>
    <col min="6435" max="6658" width="14.85546875" style="13"/>
    <col min="6659" max="6659" width="4.5703125" style="13" customWidth="1"/>
    <col min="6660" max="6661" width="4.7109375" style="13" customWidth="1"/>
    <col min="6662" max="6662" width="66.85546875" style="13" bestFit="1" customWidth="1"/>
    <col min="6663" max="6663" width="7.5703125" style="13" customWidth="1"/>
    <col min="6664" max="6673" width="10.28515625" style="13" customWidth="1"/>
    <col min="6674" max="6688" width="10.140625" style="13" customWidth="1"/>
    <col min="6689" max="6689" width="2.7109375" style="13" customWidth="1"/>
    <col min="6690" max="6690" width="30.85546875" style="13" customWidth="1"/>
    <col min="6691" max="6914" width="14.85546875" style="13"/>
    <col min="6915" max="6915" width="4.5703125" style="13" customWidth="1"/>
    <col min="6916" max="6917" width="4.7109375" style="13" customWidth="1"/>
    <col min="6918" max="6918" width="66.85546875" style="13" bestFit="1" customWidth="1"/>
    <col min="6919" max="6919" width="7.5703125" style="13" customWidth="1"/>
    <col min="6920" max="6929" width="10.28515625" style="13" customWidth="1"/>
    <col min="6930" max="6944" width="10.140625" style="13" customWidth="1"/>
    <col min="6945" max="6945" width="2.7109375" style="13" customWidth="1"/>
    <col min="6946" max="6946" width="30.85546875" style="13" customWidth="1"/>
    <col min="6947" max="7170" width="14.85546875" style="13"/>
    <col min="7171" max="7171" width="4.5703125" style="13" customWidth="1"/>
    <col min="7172" max="7173" width="4.7109375" style="13" customWidth="1"/>
    <col min="7174" max="7174" width="66.85546875" style="13" bestFit="1" customWidth="1"/>
    <col min="7175" max="7175" width="7.5703125" style="13" customWidth="1"/>
    <col min="7176" max="7185" width="10.28515625" style="13" customWidth="1"/>
    <col min="7186" max="7200" width="10.140625" style="13" customWidth="1"/>
    <col min="7201" max="7201" width="2.7109375" style="13" customWidth="1"/>
    <col min="7202" max="7202" width="30.85546875" style="13" customWidth="1"/>
    <col min="7203" max="7426" width="14.85546875" style="13"/>
    <col min="7427" max="7427" width="4.5703125" style="13" customWidth="1"/>
    <col min="7428" max="7429" width="4.7109375" style="13" customWidth="1"/>
    <col min="7430" max="7430" width="66.85546875" style="13" bestFit="1" customWidth="1"/>
    <col min="7431" max="7431" width="7.5703125" style="13" customWidth="1"/>
    <col min="7432" max="7441" width="10.28515625" style="13" customWidth="1"/>
    <col min="7442" max="7456" width="10.140625" style="13" customWidth="1"/>
    <col min="7457" max="7457" width="2.7109375" style="13" customWidth="1"/>
    <col min="7458" max="7458" width="30.85546875" style="13" customWidth="1"/>
    <col min="7459" max="7682" width="14.85546875" style="13"/>
    <col min="7683" max="7683" width="4.5703125" style="13" customWidth="1"/>
    <col min="7684" max="7685" width="4.7109375" style="13" customWidth="1"/>
    <col min="7686" max="7686" width="66.85546875" style="13" bestFit="1" customWidth="1"/>
    <col min="7687" max="7687" width="7.5703125" style="13" customWidth="1"/>
    <col min="7688" max="7697" width="10.28515625" style="13" customWidth="1"/>
    <col min="7698" max="7712" width="10.140625" style="13" customWidth="1"/>
    <col min="7713" max="7713" width="2.7109375" style="13" customWidth="1"/>
    <col min="7714" max="7714" width="30.85546875" style="13" customWidth="1"/>
    <col min="7715" max="7938" width="14.85546875" style="13"/>
    <col min="7939" max="7939" width="4.5703125" style="13" customWidth="1"/>
    <col min="7940" max="7941" width="4.7109375" style="13" customWidth="1"/>
    <col min="7942" max="7942" width="66.85546875" style="13" bestFit="1" customWidth="1"/>
    <col min="7943" max="7943" width="7.5703125" style="13" customWidth="1"/>
    <col min="7944" max="7953" width="10.28515625" style="13" customWidth="1"/>
    <col min="7954" max="7968" width="10.140625" style="13" customWidth="1"/>
    <col min="7969" max="7969" width="2.7109375" style="13" customWidth="1"/>
    <col min="7970" max="7970" width="30.85546875" style="13" customWidth="1"/>
    <col min="7971" max="8194" width="14.85546875" style="13"/>
    <col min="8195" max="8195" width="4.5703125" style="13" customWidth="1"/>
    <col min="8196" max="8197" width="4.7109375" style="13" customWidth="1"/>
    <col min="8198" max="8198" width="66.85546875" style="13" bestFit="1" customWidth="1"/>
    <col min="8199" max="8199" width="7.5703125" style="13" customWidth="1"/>
    <col min="8200" max="8209" width="10.28515625" style="13" customWidth="1"/>
    <col min="8210" max="8224" width="10.140625" style="13" customWidth="1"/>
    <col min="8225" max="8225" width="2.7109375" style="13" customWidth="1"/>
    <col min="8226" max="8226" width="30.85546875" style="13" customWidth="1"/>
    <col min="8227" max="8450" width="14.85546875" style="13"/>
    <col min="8451" max="8451" width="4.5703125" style="13" customWidth="1"/>
    <col min="8452" max="8453" width="4.7109375" style="13" customWidth="1"/>
    <col min="8454" max="8454" width="66.85546875" style="13" bestFit="1" customWidth="1"/>
    <col min="8455" max="8455" width="7.5703125" style="13" customWidth="1"/>
    <col min="8456" max="8465" width="10.28515625" style="13" customWidth="1"/>
    <col min="8466" max="8480" width="10.140625" style="13" customWidth="1"/>
    <col min="8481" max="8481" width="2.7109375" style="13" customWidth="1"/>
    <col min="8482" max="8482" width="30.85546875" style="13" customWidth="1"/>
    <col min="8483" max="8706" width="14.85546875" style="13"/>
    <col min="8707" max="8707" width="4.5703125" style="13" customWidth="1"/>
    <col min="8708" max="8709" width="4.7109375" style="13" customWidth="1"/>
    <col min="8710" max="8710" width="66.85546875" style="13" bestFit="1" customWidth="1"/>
    <col min="8711" max="8711" width="7.5703125" style="13" customWidth="1"/>
    <col min="8712" max="8721" width="10.28515625" style="13" customWidth="1"/>
    <col min="8722" max="8736" width="10.140625" style="13" customWidth="1"/>
    <col min="8737" max="8737" width="2.7109375" style="13" customWidth="1"/>
    <col min="8738" max="8738" width="30.85546875" style="13" customWidth="1"/>
    <col min="8739" max="8962" width="14.85546875" style="13"/>
    <col min="8963" max="8963" width="4.5703125" style="13" customWidth="1"/>
    <col min="8964" max="8965" width="4.7109375" style="13" customWidth="1"/>
    <col min="8966" max="8966" width="66.85546875" style="13" bestFit="1" customWidth="1"/>
    <col min="8967" max="8967" width="7.5703125" style="13" customWidth="1"/>
    <col min="8968" max="8977" width="10.28515625" style="13" customWidth="1"/>
    <col min="8978" max="8992" width="10.140625" style="13" customWidth="1"/>
    <col min="8993" max="8993" width="2.7109375" style="13" customWidth="1"/>
    <col min="8994" max="8994" width="30.85546875" style="13" customWidth="1"/>
    <col min="8995" max="9218" width="14.85546875" style="13"/>
    <col min="9219" max="9219" width="4.5703125" style="13" customWidth="1"/>
    <col min="9220" max="9221" width="4.7109375" style="13" customWidth="1"/>
    <col min="9222" max="9222" width="66.85546875" style="13" bestFit="1" customWidth="1"/>
    <col min="9223" max="9223" width="7.5703125" style="13" customWidth="1"/>
    <col min="9224" max="9233" width="10.28515625" style="13" customWidth="1"/>
    <col min="9234" max="9248" width="10.140625" style="13" customWidth="1"/>
    <col min="9249" max="9249" width="2.7109375" style="13" customWidth="1"/>
    <col min="9250" max="9250" width="30.85546875" style="13" customWidth="1"/>
    <col min="9251" max="9474" width="14.85546875" style="13"/>
    <col min="9475" max="9475" width="4.5703125" style="13" customWidth="1"/>
    <col min="9476" max="9477" width="4.7109375" style="13" customWidth="1"/>
    <col min="9478" max="9478" width="66.85546875" style="13" bestFit="1" customWidth="1"/>
    <col min="9479" max="9479" width="7.5703125" style="13" customWidth="1"/>
    <col min="9480" max="9489" width="10.28515625" style="13" customWidth="1"/>
    <col min="9490" max="9504" width="10.140625" style="13" customWidth="1"/>
    <col min="9505" max="9505" width="2.7109375" style="13" customWidth="1"/>
    <col min="9506" max="9506" width="30.85546875" style="13" customWidth="1"/>
    <col min="9507" max="9730" width="14.85546875" style="13"/>
    <col min="9731" max="9731" width="4.5703125" style="13" customWidth="1"/>
    <col min="9732" max="9733" width="4.7109375" style="13" customWidth="1"/>
    <col min="9734" max="9734" width="66.85546875" style="13" bestFit="1" customWidth="1"/>
    <col min="9735" max="9735" width="7.5703125" style="13" customWidth="1"/>
    <col min="9736" max="9745" width="10.28515625" style="13" customWidth="1"/>
    <col min="9746" max="9760" width="10.140625" style="13" customWidth="1"/>
    <col min="9761" max="9761" width="2.7109375" style="13" customWidth="1"/>
    <col min="9762" max="9762" width="30.85546875" style="13" customWidth="1"/>
    <col min="9763" max="9986" width="14.85546875" style="13"/>
    <col min="9987" max="9987" width="4.5703125" style="13" customWidth="1"/>
    <col min="9988" max="9989" width="4.7109375" style="13" customWidth="1"/>
    <col min="9990" max="9990" width="66.85546875" style="13" bestFit="1" customWidth="1"/>
    <col min="9991" max="9991" width="7.5703125" style="13" customWidth="1"/>
    <col min="9992" max="10001" width="10.28515625" style="13" customWidth="1"/>
    <col min="10002" max="10016" width="10.140625" style="13" customWidth="1"/>
    <col min="10017" max="10017" width="2.7109375" style="13" customWidth="1"/>
    <col min="10018" max="10018" width="30.85546875" style="13" customWidth="1"/>
    <col min="10019" max="10242" width="14.85546875" style="13"/>
    <col min="10243" max="10243" width="4.5703125" style="13" customWidth="1"/>
    <col min="10244" max="10245" width="4.7109375" style="13" customWidth="1"/>
    <col min="10246" max="10246" width="66.85546875" style="13" bestFit="1" customWidth="1"/>
    <col min="10247" max="10247" width="7.5703125" style="13" customWidth="1"/>
    <col min="10248" max="10257" width="10.28515625" style="13" customWidth="1"/>
    <col min="10258" max="10272" width="10.140625" style="13" customWidth="1"/>
    <col min="10273" max="10273" width="2.7109375" style="13" customWidth="1"/>
    <col min="10274" max="10274" width="30.85546875" style="13" customWidth="1"/>
    <col min="10275" max="10498" width="14.85546875" style="13"/>
    <col min="10499" max="10499" width="4.5703125" style="13" customWidth="1"/>
    <col min="10500" max="10501" width="4.7109375" style="13" customWidth="1"/>
    <col min="10502" max="10502" width="66.85546875" style="13" bestFit="1" customWidth="1"/>
    <col min="10503" max="10503" width="7.5703125" style="13" customWidth="1"/>
    <col min="10504" max="10513" width="10.28515625" style="13" customWidth="1"/>
    <col min="10514" max="10528" width="10.140625" style="13" customWidth="1"/>
    <col min="10529" max="10529" width="2.7109375" style="13" customWidth="1"/>
    <col min="10530" max="10530" width="30.85546875" style="13" customWidth="1"/>
    <col min="10531" max="10754" width="14.85546875" style="13"/>
    <col min="10755" max="10755" width="4.5703125" style="13" customWidth="1"/>
    <col min="10756" max="10757" width="4.7109375" style="13" customWidth="1"/>
    <col min="10758" max="10758" width="66.85546875" style="13" bestFit="1" customWidth="1"/>
    <col min="10759" max="10759" width="7.5703125" style="13" customWidth="1"/>
    <col min="10760" max="10769" width="10.28515625" style="13" customWidth="1"/>
    <col min="10770" max="10784" width="10.140625" style="13" customWidth="1"/>
    <col min="10785" max="10785" width="2.7109375" style="13" customWidth="1"/>
    <col min="10786" max="10786" width="30.85546875" style="13" customWidth="1"/>
    <col min="10787" max="11010" width="14.85546875" style="13"/>
    <col min="11011" max="11011" width="4.5703125" style="13" customWidth="1"/>
    <col min="11012" max="11013" width="4.7109375" style="13" customWidth="1"/>
    <col min="11014" max="11014" width="66.85546875" style="13" bestFit="1" customWidth="1"/>
    <col min="11015" max="11015" width="7.5703125" style="13" customWidth="1"/>
    <col min="11016" max="11025" width="10.28515625" style="13" customWidth="1"/>
    <col min="11026" max="11040" width="10.140625" style="13" customWidth="1"/>
    <col min="11041" max="11041" width="2.7109375" style="13" customWidth="1"/>
    <col min="11042" max="11042" width="30.85546875" style="13" customWidth="1"/>
    <col min="11043" max="11266" width="14.85546875" style="13"/>
    <col min="11267" max="11267" width="4.5703125" style="13" customWidth="1"/>
    <col min="11268" max="11269" width="4.7109375" style="13" customWidth="1"/>
    <col min="11270" max="11270" width="66.85546875" style="13" bestFit="1" customWidth="1"/>
    <col min="11271" max="11271" width="7.5703125" style="13" customWidth="1"/>
    <col min="11272" max="11281" width="10.28515625" style="13" customWidth="1"/>
    <col min="11282" max="11296" width="10.140625" style="13" customWidth="1"/>
    <col min="11297" max="11297" width="2.7109375" style="13" customWidth="1"/>
    <col min="11298" max="11298" width="30.85546875" style="13" customWidth="1"/>
    <col min="11299" max="11522" width="14.85546875" style="13"/>
    <col min="11523" max="11523" width="4.5703125" style="13" customWidth="1"/>
    <col min="11524" max="11525" width="4.7109375" style="13" customWidth="1"/>
    <col min="11526" max="11526" width="66.85546875" style="13" bestFit="1" customWidth="1"/>
    <col min="11527" max="11527" width="7.5703125" style="13" customWidth="1"/>
    <col min="11528" max="11537" width="10.28515625" style="13" customWidth="1"/>
    <col min="11538" max="11552" width="10.140625" style="13" customWidth="1"/>
    <col min="11553" max="11553" width="2.7109375" style="13" customWidth="1"/>
    <col min="11554" max="11554" width="30.85546875" style="13" customWidth="1"/>
    <col min="11555" max="11778" width="14.85546875" style="13"/>
    <col min="11779" max="11779" width="4.5703125" style="13" customWidth="1"/>
    <col min="11780" max="11781" width="4.7109375" style="13" customWidth="1"/>
    <col min="11782" max="11782" width="66.85546875" style="13" bestFit="1" customWidth="1"/>
    <col min="11783" max="11783" width="7.5703125" style="13" customWidth="1"/>
    <col min="11784" max="11793" width="10.28515625" style="13" customWidth="1"/>
    <col min="11794" max="11808" width="10.140625" style="13" customWidth="1"/>
    <col min="11809" max="11809" width="2.7109375" style="13" customWidth="1"/>
    <col min="11810" max="11810" width="30.85546875" style="13" customWidth="1"/>
    <col min="11811" max="12034" width="14.85546875" style="13"/>
    <col min="12035" max="12035" width="4.5703125" style="13" customWidth="1"/>
    <col min="12036" max="12037" width="4.7109375" style="13" customWidth="1"/>
    <col min="12038" max="12038" width="66.85546875" style="13" bestFit="1" customWidth="1"/>
    <col min="12039" max="12039" width="7.5703125" style="13" customWidth="1"/>
    <col min="12040" max="12049" width="10.28515625" style="13" customWidth="1"/>
    <col min="12050" max="12064" width="10.140625" style="13" customWidth="1"/>
    <col min="12065" max="12065" width="2.7109375" style="13" customWidth="1"/>
    <col min="12066" max="12066" width="30.85546875" style="13" customWidth="1"/>
    <col min="12067" max="12290" width="14.85546875" style="13"/>
    <col min="12291" max="12291" width="4.5703125" style="13" customWidth="1"/>
    <col min="12292" max="12293" width="4.7109375" style="13" customWidth="1"/>
    <col min="12294" max="12294" width="66.85546875" style="13" bestFit="1" customWidth="1"/>
    <col min="12295" max="12295" width="7.5703125" style="13" customWidth="1"/>
    <col min="12296" max="12305" width="10.28515625" style="13" customWidth="1"/>
    <col min="12306" max="12320" width="10.140625" style="13" customWidth="1"/>
    <col min="12321" max="12321" width="2.7109375" style="13" customWidth="1"/>
    <col min="12322" max="12322" width="30.85546875" style="13" customWidth="1"/>
    <col min="12323" max="12546" width="14.85546875" style="13"/>
    <col min="12547" max="12547" width="4.5703125" style="13" customWidth="1"/>
    <col min="12548" max="12549" width="4.7109375" style="13" customWidth="1"/>
    <col min="12550" max="12550" width="66.85546875" style="13" bestFit="1" customWidth="1"/>
    <col min="12551" max="12551" width="7.5703125" style="13" customWidth="1"/>
    <col min="12552" max="12561" width="10.28515625" style="13" customWidth="1"/>
    <col min="12562" max="12576" width="10.140625" style="13" customWidth="1"/>
    <col min="12577" max="12577" width="2.7109375" style="13" customWidth="1"/>
    <col min="12578" max="12578" width="30.85546875" style="13" customWidth="1"/>
    <col min="12579" max="12802" width="14.85546875" style="13"/>
    <col min="12803" max="12803" width="4.5703125" style="13" customWidth="1"/>
    <col min="12804" max="12805" width="4.7109375" style="13" customWidth="1"/>
    <col min="12806" max="12806" width="66.85546875" style="13" bestFit="1" customWidth="1"/>
    <col min="12807" max="12807" width="7.5703125" style="13" customWidth="1"/>
    <col min="12808" max="12817" width="10.28515625" style="13" customWidth="1"/>
    <col min="12818" max="12832" width="10.140625" style="13" customWidth="1"/>
    <col min="12833" max="12833" width="2.7109375" style="13" customWidth="1"/>
    <col min="12834" max="12834" width="30.85546875" style="13" customWidth="1"/>
    <col min="12835" max="13058" width="14.85546875" style="13"/>
    <col min="13059" max="13059" width="4.5703125" style="13" customWidth="1"/>
    <col min="13060" max="13061" width="4.7109375" style="13" customWidth="1"/>
    <col min="13062" max="13062" width="66.85546875" style="13" bestFit="1" customWidth="1"/>
    <col min="13063" max="13063" width="7.5703125" style="13" customWidth="1"/>
    <col min="13064" max="13073" width="10.28515625" style="13" customWidth="1"/>
    <col min="13074" max="13088" width="10.140625" style="13" customWidth="1"/>
    <col min="13089" max="13089" width="2.7109375" style="13" customWidth="1"/>
    <col min="13090" max="13090" width="30.85546875" style="13" customWidth="1"/>
    <col min="13091" max="13314" width="14.85546875" style="13"/>
    <col min="13315" max="13315" width="4.5703125" style="13" customWidth="1"/>
    <col min="13316" max="13317" width="4.7109375" style="13" customWidth="1"/>
    <col min="13318" max="13318" width="66.85546875" style="13" bestFit="1" customWidth="1"/>
    <col min="13319" max="13319" width="7.5703125" style="13" customWidth="1"/>
    <col min="13320" max="13329" width="10.28515625" style="13" customWidth="1"/>
    <col min="13330" max="13344" width="10.140625" style="13" customWidth="1"/>
    <col min="13345" max="13345" width="2.7109375" style="13" customWidth="1"/>
    <col min="13346" max="13346" width="30.85546875" style="13" customWidth="1"/>
    <col min="13347" max="13570" width="14.85546875" style="13"/>
    <col min="13571" max="13571" width="4.5703125" style="13" customWidth="1"/>
    <col min="13572" max="13573" width="4.7109375" style="13" customWidth="1"/>
    <col min="13574" max="13574" width="66.85546875" style="13" bestFit="1" customWidth="1"/>
    <col min="13575" max="13575" width="7.5703125" style="13" customWidth="1"/>
    <col min="13576" max="13585" width="10.28515625" style="13" customWidth="1"/>
    <col min="13586" max="13600" width="10.140625" style="13" customWidth="1"/>
    <col min="13601" max="13601" width="2.7109375" style="13" customWidth="1"/>
    <col min="13602" max="13602" width="30.85546875" style="13" customWidth="1"/>
    <col min="13603" max="13826" width="14.85546875" style="13"/>
    <col min="13827" max="13827" width="4.5703125" style="13" customWidth="1"/>
    <col min="13828" max="13829" width="4.7109375" style="13" customWidth="1"/>
    <col min="13830" max="13830" width="66.85546875" style="13" bestFit="1" customWidth="1"/>
    <col min="13831" max="13831" width="7.5703125" style="13" customWidth="1"/>
    <col min="13832" max="13841" width="10.28515625" style="13" customWidth="1"/>
    <col min="13842" max="13856" width="10.140625" style="13" customWidth="1"/>
    <col min="13857" max="13857" width="2.7109375" style="13" customWidth="1"/>
    <col min="13858" max="13858" width="30.85546875" style="13" customWidth="1"/>
    <col min="13859" max="14082" width="14.85546875" style="13"/>
    <col min="14083" max="14083" width="4.5703125" style="13" customWidth="1"/>
    <col min="14084" max="14085" width="4.7109375" style="13" customWidth="1"/>
    <col min="14086" max="14086" width="66.85546875" style="13" bestFit="1" customWidth="1"/>
    <col min="14087" max="14087" width="7.5703125" style="13" customWidth="1"/>
    <col min="14088" max="14097" width="10.28515625" style="13" customWidth="1"/>
    <col min="14098" max="14112" width="10.140625" style="13" customWidth="1"/>
    <col min="14113" max="14113" width="2.7109375" style="13" customWidth="1"/>
    <col min="14114" max="14114" width="30.85546875" style="13" customWidth="1"/>
    <col min="14115" max="14338" width="14.85546875" style="13"/>
    <col min="14339" max="14339" width="4.5703125" style="13" customWidth="1"/>
    <col min="14340" max="14341" width="4.7109375" style="13" customWidth="1"/>
    <col min="14342" max="14342" width="66.85546875" style="13" bestFit="1" customWidth="1"/>
    <col min="14343" max="14343" width="7.5703125" style="13" customWidth="1"/>
    <col min="14344" max="14353" width="10.28515625" style="13" customWidth="1"/>
    <col min="14354" max="14368" width="10.140625" style="13" customWidth="1"/>
    <col min="14369" max="14369" width="2.7109375" style="13" customWidth="1"/>
    <col min="14370" max="14370" width="30.85546875" style="13" customWidth="1"/>
    <col min="14371" max="14594" width="14.85546875" style="13"/>
    <col min="14595" max="14595" width="4.5703125" style="13" customWidth="1"/>
    <col min="14596" max="14597" width="4.7109375" style="13" customWidth="1"/>
    <col min="14598" max="14598" width="66.85546875" style="13" bestFit="1" customWidth="1"/>
    <col min="14599" max="14599" width="7.5703125" style="13" customWidth="1"/>
    <col min="14600" max="14609" width="10.28515625" style="13" customWidth="1"/>
    <col min="14610" max="14624" width="10.140625" style="13" customWidth="1"/>
    <col min="14625" max="14625" width="2.7109375" style="13" customWidth="1"/>
    <col min="14626" max="14626" width="30.85546875" style="13" customWidth="1"/>
    <col min="14627" max="14850" width="14.85546875" style="13"/>
    <col min="14851" max="14851" width="4.5703125" style="13" customWidth="1"/>
    <col min="14852" max="14853" width="4.7109375" style="13" customWidth="1"/>
    <col min="14854" max="14854" width="66.85546875" style="13" bestFit="1" customWidth="1"/>
    <col min="14855" max="14855" width="7.5703125" style="13" customWidth="1"/>
    <col min="14856" max="14865" width="10.28515625" style="13" customWidth="1"/>
    <col min="14866" max="14880" width="10.140625" style="13" customWidth="1"/>
    <col min="14881" max="14881" width="2.7109375" style="13" customWidth="1"/>
    <col min="14882" max="14882" width="30.85546875" style="13" customWidth="1"/>
    <col min="14883" max="15106" width="14.85546875" style="13"/>
    <col min="15107" max="15107" width="4.5703125" style="13" customWidth="1"/>
    <col min="15108" max="15109" width="4.7109375" style="13" customWidth="1"/>
    <col min="15110" max="15110" width="66.85546875" style="13" bestFit="1" customWidth="1"/>
    <col min="15111" max="15111" width="7.5703125" style="13" customWidth="1"/>
    <col min="15112" max="15121" width="10.28515625" style="13" customWidth="1"/>
    <col min="15122" max="15136" width="10.140625" style="13" customWidth="1"/>
    <col min="15137" max="15137" width="2.7109375" style="13" customWidth="1"/>
    <col min="15138" max="15138" width="30.85546875" style="13" customWidth="1"/>
    <col min="15139" max="15362" width="14.85546875" style="13"/>
    <col min="15363" max="15363" width="4.5703125" style="13" customWidth="1"/>
    <col min="15364" max="15365" width="4.7109375" style="13" customWidth="1"/>
    <col min="15366" max="15366" width="66.85546875" style="13" bestFit="1" customWidth="1"/>
    <col min="15367" max="15367" width="7.5703125" style="13" customWidth="1"/>
    <col min="15368" max="15377" width="10.28515625" style="13" customWidth="1"/>
    <col min="15378" max="15392" width="10.140625" style="13" customWidth="1"/>
    <col min="15393" max="15393" width="2.7109375" style="13" customWidth="1"/>
    <col min="15394" max="15394" width="30.85546875" style="13" customWidth="1"/>
    <col min="15395" max="15618" width="14.85546875" style="13"/>
    <col min="15619" max="15619" width="4.5703125" style="13" customWidth="1"/>
    <col min="15620" max="15621" width="4.7109375" style="13" customWidth="1"/>
    <col min="15622" max="15622" width="66.85546875" style="13" bestFit="1" customWidth="1"/>
    <col min="15623" max="15623" width="7.5703125" style="13" customWidth="1"/>
    <col min="15624" max="15633" width="10.28515625" style="13" customWidth="1"/>
    <col min="15634" max="15648" width="10.140625" style="13" customWidth="1"/>
    <col min="15649" max="15649" width="2.7109375" style="13" customWidth="1"/>
    <col min="15650" max="15650" width="30.85546875" style="13" customWidth="1"/>
    <col min="15651" max="15874" width="14.85546875" style="13"/>
    <col min="15875" max="15875" width="4.5703125" style="13" customWidth="1"/>
    <col min="15876" max="15877" width="4.7109375" style="13" customWidth="1"/>
    <col min="15878" max="15878" width="66.85546875" style="13" bestFit="1" customWidth="1"/>
    <col min="15879" max="15879" width="7.5703125" style="13" customWidth="1"/>
    <col min="15880" max="15889" width="10.28515625" style="13" customWidth="1"/>
    <col min="15890" max="15904" width="10.140625" style="13" customWidth="1"/>
    <col min="15905" max="15905" width="2.7109375" style="13" customWidth="1"/>
    <col min="15906" max="15906" width="30.85546875" style="13" customWidth="1"/>
    <col min="15907" max="16130" width="14.85546875" style="13"/>
    <col min="16131" max="16131" width="4.5703125" style="13" customWidth="1"/>
    <col min="16132" max="16133" width="4.7109375" style="13" customWidth="1"/>
    <col min="16134" max="16134" width="66.85546875" style="13" bestFit="1" customWidth="1"/>
    <col min="16135" max="16135" width="7.5703125" style="13" customWidth="1"/>
    <col min="16136" max="16145" width="10.28515625" style="13" customWidth="1"/>
    <col min="16146" max="16160" width="10.140625" style="13" customWidth="1"/>
    <col min="16161" max="16161" width="2.7109375" style="13" customWidth="1"/>
    <col min="16162" max="16162" width="30.85546875" style="13" customWidth="1"/>
    <col min="16163" max="16384" width="14.85546875" style="13"/>
  </cols>
  <sheetData>
    <row r="1" spans="1:34">
      <c r="A1" s="11"/>
      <c r="B1" s="12"/>
      <c r="C1" s="229"/>
      <c r="D1" s="229"/>
      <c r="E1" s="11" t="s">
        <v>13</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85">
        <v>2015</v>
      </c>
      <c r="AF1" s="222">
        <v>2016</v>
      </c>
      <c r="AH1" s="11" t="s">
        <v>14</v>
      </c>
    </row>
    <row r="2" spans="1:34">
      <c r="A2" s="11"/>
      <c r="B2" s="12"/>
      <c r="C2" s="11"/>
      <c r="D2" s="14" t="s">
        <v>124</v>
      </c>
      <c r="E2" s="15" t="s">
        <v>15</v>
      </c>
      <c r="F2" s="11"/>
      <c r="G2" s="11"/>
      <c r="H2" s="11"/>
      <c r="I2" s="11"/>
      <c r="J2" s="11"/>
      <c r="K2" s="11"/>
      <c r="L2" s="11"/>
      <c r="M2" s="11"/>
      <c r="N2" s="11"/>
      <c r="O2" s="11"/>
      <c r="P2" s="11"/>
      <c r="Q2" s="11"/>
      <c r="R2" s="11"/>
      <c r="S2" s="11"/>
      <c r="T2" s="11"/>
      <c r="U2" s="11"/>
      <c r="V2" s="11"/>
      <c r="W2" s="11"/>
      <c r="X2" s="11"/>
      <c r="Y2" s="11"/>
      <c r="Z2" s="11"/>
      <c r="AA2" s="11"/>
      <c r="AB2" s="11"/>
      <c r="AC2" s="11"/>
      <c r="AD2" s="11"/>
      <c r="AE2" s="85"/>
      <c r="AF2" s="222"/>
      <c r="AH2" s="11"/>
    </row>
    <row r="3" spans="1:34">
      <c r="A3" s="16"/>
      <c r="B3" s="17"/>
      <c r="C3" s="17" t="s">
        <v>102</v>
      </c>
      <c r="D3" s="17"/>
      <c r="E3" s="16"/>
      <c r="F3" s="65">
        <f>SUM(F4:F10)</f>
        <v>1309.1420236304575</v>
      </c>
      <c r="G3" s="65">
        <f t="shared" ref="G3:AC3" si="0">SUM(G4:G10)</f>
        <v>1410.7753090518588</v>
      </c>
      <c r="H3" s="65">
        <f t="shared" si="0"/>
        <v>1514.6742949627619</v>
      </c>
      <c r="I3" s="65">
        <f t="shared" si="0"/>
        <v>1612.1416939126341</v>
      </c>
      <c r="J3" s="65">
        <f t="shared" si="0"/>
        <v>1745.3611659976152</v>
      </c>
      <c r="K3" s="65">
        <f t="shared" si="0"/>
        <v>1816.7240688331769</v>
      </c>
      <c r="L3" s="65">
        <f t="shared" si="0"/>
        <v>1901.4141007474257</v>
      </c>
      <c r="M3" s="65">
        <f t="shared" si="0"/>
        <v>1967.7303168430294</v>
      </c>
      <c r="N3" s="65">
        <f t="shared" si="0"/>
        <v>2074.6233808491161</v>
      </c>
      <c r="O3" s="65">
        <f t="shared" si="0"/>
        <v>2147.8443656350846</v>
      </c>
      <c r="P3" s="65">
        <f t="shared" si="0"/>
        <v>2246.1761034130636</v>
      </c>
      <c r="Q3" s="65">
        <f t="shared" si="0"/>
        <v>2324.7444033536422</v>
      </c>
      <c r="R3" s="65">
        <f t="shared" si="0"/>
        <v>2423.5626668941582</v>
      </c>
      <c r="S3" s="65">
        <f t="shared" si="0"/>
        <v>2480.6394498547161</v>
      </c>
      <c r="T3" s="65">
        <f t="shared" si="0"/>
        <v>2526.9785347438747</v>
      </c>
      <c r="U3" s="65">
        <f t="shared" si="0"/>
        <v>2562.3517716557544</v>
      </c>
      <c r="V3" s="65">
        <f t="shared" si="0"/>
        <v>2672.2948280520786</v>
      </c>
      <c r="W3" s="65">
        <f t="shared" si="0"/>
        <v>2720.7796365523859</v>
      </c>
      <c r="X3" s="65">
        <f t="shared" si="0"/>
        <v>2716.9414361450622</v>
      </c>
      <c r="Y3" s="65">
        <f t="shared" si="0"/>
        <v>2729.9331750286765</v>
      </c>
      <c r="Z3" s="65">
        <f t="shared" si="0"/>
        <v>2779.9503650967949</v>
      </c>
      <c r="AA3" s="65">
        <f t="shared" si="0"/>
        <v>2831.6983837142175</v>
      </c>
      <c r="AB3" s="65">
        <f t="shared" si="0"/>
        <v>2889.3112705096146</v>
      </c>
      <c r="AC3" s="65">
        <f t="shared" si="0"/>
        <v>2895.1739742352261</v>
      </c>
      <c r="AD3" s="65">
        <f>SUM(AD4:AD10)</f>
        <v>2930.8973052205338</v>
      </c>
      <c r="AE3" s="65">
        <f>SUM(AE4:AE10)</f>
        <v>2953.8944774426645</v>
      </c>
      <c r="AF3" s="65">
        <f>SUM(AF4:AF10)</f>
        <v>2960.9525422419565</v>
      </c>
      <c r="AH3" s="17"/>
    </row>
    <row r="4" spans="1:34">
      <c r="A4" s="18">
        <v>1</v>
      </c>
      <c r="C4" s="19" t="s">
        <v>17</v>
      </c>
      <c r="E4" s="20" t="str">
        <f>$E$2</f>
        <v>ktoe</v>
      </c>
      <c r="F4" s="66">
        <f t="shared" ref="F4:AC4" si="1">F12+F20+F31+F39+F47</f>
        <v>219.0101322033172</v>
      </c>
      <c r="G4" s="66">
        <f t="shared" si="1"/>
        <v>228.01898981450316</v>
      </c>
      <c r="H4" s="66">
        <f t="shared" si="1"/>
        <v>251.7564870455777</v>
      </c>
      <c r="I4" s="66">
        <f t="shared" si="1"/>
        <v>236.85637148022755</v>
      </c>
      <c r="J4" s="66">
        <f t="shared" si="1"/>
        <v>231.74284637715832</v>
      </c>
      <c r="K4" s="66">
        <f t="shared" si="1"/>
        <v>236.92827212439661</v>
      </c>
      <c r="L4" s="66">
        <f t="shared" si="1"/>
        <v>204.8776017231385</v>
      </c>
      <c r="M4" s="66">
        <f t="shared" si="1"/>
        <v>183.85819345181883</v>
      </c>
      <c r="N4" s="66">
        <f t="shared" si="1"/>
        <v>163.52788180594473</v>
      </c>
      <c r="O4" s="66">
        <f t="shared" si="1"/>
        <v>186.87258312060777</v>
      </c>
      <c r="P4" s="66">
        <f t="shared" si="1"/>
        <v>173.06284073789629</v>
      </c>
      <c r="Q4" s="66">
        <f t="shared" si="1"/>
        <v>160.90326968409005</v>
      </c>
      <c r="R4" s="66">
        <f t="shared" si="1"/>
        <v>162.93741162011426</v>
      </c>
      <c r="S4" s="66">
        <f t="shared" si="1"/>
        <v>194.74014296303781</v>
      </c>
      <c r="T4" s="66">
        <f t="shared" si="1"/>
        <v>189.83738959089342</v>
      </c>
      <c r="U4" s="66">
        <f t="shared" si="1"/>
        <v>181.20348040786902</v>
      </c>
      <c r="V4" s="66">
        <f t="shared" si="1"/>
        <v>174.9837287694925</v>
      </c>
      <c r="W4" s="66">
        <f t="shared" si="1"/>
        <v>177.74093116060914</v>
      </c>
      <c r="X4" s="66">
        <f t="shared" si="1"/>
        <v>164.77620559908354</v>
      </c>
      <c r="Y4" s="66">
        <f t="shared" si="1"/>
        <v>151.163110273478</v>
      </c>
      <c r="Z4" s="66">
        <f t="shared" si="1"/>
        <v>136.94450830184294</v>
      </c>
      <c r="AA4" s="66">
        <f t="shared" si="1"/>
        <v>143.12969716972071</v>
      </c>
      <c r="AB4" s="66">
        <f t="shared" si="1"/>
        <v>141.99448886548137</v>
      </c>
      <c r="AC4" s="66">
        <f t="shared" si="1"/>
        <v>148.77440457379706</v>
      </c>
      <c r="AD4" s="66">
        <f t="shared" ref="AD4:AE8" si="2">AD12+AD20+AD31+AD39+AD47</f>
        <v>147.50971552779041</v>
      </c>
      <c r="AE4" s="66">
        <f t="shared" si="2"/>
        <v>147.39313266434877</v>
      </c>
      <c r="AF4" s="66">
        <f t="shared" ref="AF4" si="3">AF12+AF20+AF31+AF39+AF47</f>
        <v>148.1057345097426</v>
      </c>
      <c r="AG4" s="22"/>
      <c r="AH4" s="21"/>
    </row>
    <row r="5" spans="1:34">
      <c r="A5" s="18">
        <v>2</v>
      </c>
      <c r="C5" s="86" t="s">
        <v>135</v>
      </c>
      <c r="D5" s="86"/>
      <c r="E5" s="20" t="str">
        <f t="shared" ref="E5:E10" si="4">$E$2</f>
        <v>ktoe</v>
      </c>
      <c r="F5" s="66">
        <f t="shared" ref="F5:AC5" si="5">F13+F21+F32+F40+F48</f>
        <v>145.51771240920175</v>
      </c>
      <c r="G5" s="66">
        <f t="shared" si="5"/>
        <v>156.66906628669824</v>
      </c>
      <c r="H5" s="66">
        <f t="shared" si="5"/>
        <v>174.18959476702145</v>
      </c>
      <c r="I5" s="66">
        <f t="shared" si="5"/>
        <v>183.07682626787846</v>
      </c>
      <c r="J5" s="66">
        <f t="shared" si="5"/>
        <v>194.71486477225349</v>
      </c>
      <c r="K5" s="66">
        <f t="shared" si="5"/>
        <v>202.84032750563182</v>
      </c>
      <c r="L5" s="66">
        <f t="shared" si="5"/>
        <v>213.3911562908981</v>
      </c>
      <c r="M5" s="66">
        <f t="shared" si="5"/>
        <v>222.80289839993767</v>
      </c>
      <c r="N5" s="66">
        <f t="shared" si="5"/>
        <v>222.95879093204306</v>
      </c>
      <c r="O5" s="66">
        <f t="shared" si="5"/>
        <v>226.5857388776858</v>
      </c>
      <c r="P5" s="66">
        <f t="shared" si="5"/>
        <v>237.18310358967517</v>
      </c>
      <c r="Q5" s="66">
        <f t="shared" si="5"/>
        <v>234.03025476865091</v>
      </c>
      <c r="R5" s="66">
        <f t="shared" si="5"/>
        <v>259.38664370759989</v>
      </c>
      <c r="S5" s="66">
        <f t="shared" si="5"/>
        <v>251.79134419571994</v>
      </c>
      <c r="T5" s="66">
        <f t="shared" si="5"/>
        <v>261.41683382870013</v>
      </c>
      <c r="U5" s="66">
        <f t="shared" si="5"/>
        <v>260.79583449754</v>
      </c>
      <c r="V5" s="66">
        <f t="shared" si="5"/>
        <v>263.92471574300004</v>
      </c>
      <c r="W5" s="66">
        <f t="shared" si="5"/>
        <v>270.01528610629992</v>
      </c>
      <c r="X5" s="66">
        <f t="shared" si="5"/>
        <v>264.99952227770007</v>
      </c>
      <c r="Y5" s="66">
        <f t="shared" si="5"/>
        <v>264.37852294653999</v>
      </c>
      <c r="Z5" s="66">
        <f t="shared" si="5"/>
        <v>272.02159163774002</v>
      </c>
      <c r="AA5" s="66">
        <f t="shared" si="5"/>
        <v>279.64833549076604</v>
      </c>
      <c r="AB5" s="66">
        <f t="shared" si="5"/>
        <v>281.69957180360603</v>
      </c>
      <c r="AC5" s="66">
        <f t="shared" si="5"/>
        <v>288.61315266295679</v>
      </c>
      <c r="AD5" s="66">
        <f t="shared" si="2"/>
        <v>291.50560440953774</v>
      </c>
      <c r="AE5" s="66">
        <f t="shared" si="2"/>
        <v>291.45064243985479</v>
      </c>
      <c r="AF5" s="66">
        <f t="shared" ref="AF5" si="6">AF13+AF21+AF32+AF40+AF48</f>
        <v>291.8140915811278</v>
      </c>
      <c r="AG5" s="22"/>
      <c r="AH5" s="87" t="s">
        <v>131</v>
      </c>
    </row>
    <row r="6" spans="1:34">
      <c r="A6" s="18">
        <v>3</v>
      </c>
      <c r="C6" s="19" t="s">
        <v>18</v>
      </c>
      <c r="E6" s="20" t="str">
        <f t="shared" si="4"/>
        <v>ktoe</v>
      </c>
      <c r="F6" s="66">
        <f t="shared" ref="F6:AC6" si="7">F14+F22+F33+F41+F49</f>
        <v>0</v>
      </c>
      <c r="G6" s="66">
        <f t="shared" si="7"/>
        <v>0</v>
      </c>
      <c r="H6" s="66">
        <f t="shared" si="7"/>
        <v>0</v>
      </c>
      <c r="I6" s="66">
        <f t="shared" si="7"/>
        <v>0</v>
      </c>
      <c r="J6" s="66">
        <f t="shared" si="7"/>
        <v>0</v>
      </c>
      <c r="K6" s="66">
        <f t="shared" si="7"/>
        <v>0</v>
      </c>
      <c r="L6" s="66">
        <f t="shared" si="7"/>
        <v>0</v>
      </c>
      <c r="M6" s="66">
        <f t="shared" si="7"/>
        <v>0</v>
      </c>
      <c r="N6" s="66">
        <f t="shared" si="7"/>
        <v>0</v>
      </c>
      <c r="O6" s="66">
        <f t="shared" si="7"/>
        <v>0</v>
      </c>
      <c r="P6" s="66">
        <f t="shared" si="7"/>
        <v>0</v>
      </c>
      <c r="Q6" s="66">
        <f t="shared" si="7"/>
        <v>0</v>
      </c>
      <c r="R6" s="66">
        <f t="shared" si="7"/>
        <v>0</v>
      </c>
      <c r="S6" s="66">
        <f t="shared" si="7"/>
        <v>0</v>
      </c>
      <c r="T6" s="66">
        <f t="shared" si="7"/>
        <v>0</v>
      </c>
      <c r="U6" s="66">
        <f t="shared" si="7"/>
        <v>0</v>
      </c>
      <c r="V6" s="66">
        <f t="shared" si="7"/>
        <v>0</v>
      </c>
      <c r="W6" s="66">
        <f t="shared" si="7"/>
        <v>0</v>
      </c>
      <c r="X6" s="66">
        <f t="shared" si="7"/>
        <v>0</v>
      </c>
      <c r="Y6" s="66">
        <f t="shared" si="7"/>
        <v>0</v>
      </c>
      <c r="Z6" s="66">
        <f t="shared" si="7"/>
        <v>0</v>
      </c>
      <c r="AA6" s="66">
        <f t="shared" si="7"/>
        <v>0</v>
      </c>
      <c r="AB6" s="66">
        <f t="shared" si="7"/>
        <v>0</v>
      </c>
      <c r="AC6" s="66">
        <f t="shared" si="7"/>
        <v>0</v>
      </c>
      <c r="AD6" s="66">
        <f t="shared" si="2"/>
        <v>0</v>
      </c>
      <c r="AE6" s="66">
        <f t="shared" si="2"/>
        <v>0</v>
      </c>
      <c r="AF6" s="66">
        <f t="shared" ref="AF6" si="8">AF14+AF22+AF33+AF41+AF49</f>
        <v>0</v>
      </c>
      <c r="AG6" s="22"/>
      <c r="AH6" s="21"/>
    </row>
    <row r="7" spans="1:34">
      <c r="A7" s="18">
        <v>4</v>
      </c>
      <c r="C7" s="19" t="s">
        <v>19</v>
      </c>
      <c r="E7" s="20" t="str">
        <f t="shared" si="4"/>
        <v>ktoe</v>
      </c>
      <c r="F7" s="66">
        <f t="shared" ref="F7:AC7" si="9">F15+F23+F34+F42+F50</f>
        <v>11.369064642563064</v>
      </c>
      <c r="G7" s="66">
        <f t="shared" si="9"/>
        <v>12.061717740534345</v>
      </c>
      <c r="H7" s="66">
        <f t="shared" si="9"/>
        <v>11.165807480206484</v>
      </c>
      <c r="I7" s="66">
        <f t="shared" si="9"/>
        <v>11.774546201085037</v>
      </c>
      <c r="J7" s="66">
        <f t="shared" si="9"/>
        <v>10.293281980280595</v>
      </c>
      <c r="K7" s="66">
        <f t="shared" si="9"/>
        <v>9.7398195645522616</v>
      </c>
      <c r="L7" s="66">
        <f t="shared" si="9"/>
        <v>9.4109607143123508</v>
      </c>
      <c r="M7" s="66">
        <f t="shared" si="9"/>
        <v>7.7162880860547647</v>
      </c>
      <c r="N7" s="66">
        <f t="shared" si="9"/>
        <v>6.4680238545058266</v>
      </c>
      <c r="O7" s="66">
        <f t="shared" si="9"/>
        <v>6.6100628898222125</v>
      </c>
      <c r="P7" s="66">
        <f t="shared" si="9"/>
        <v>4.2331830722371535</v>
      </c>
      <c r="Q7" s="66">
        <f t="shared" si="9"/>
        <v>4.9650689389412968</v>
      </c>
      <c r="R7" s="66">
        <f t="shared" si="9"/>
        <v>5.6969548056454391</v>
      </c>
      <c r="S7" s="66">
        <f t="shared" si="9"/>
        <v>5.8166034511582572</v>
      </c>
      <c r="T7" s="66">
        <f t="shared" si="9"/>
        <v>5.6339818343229027</v>
      </c>
      <c r="U7" s="66">
        <f t="shared" si="9"/>
        <v>5.1127055717085756</v>
      </c>
      <c r="V7" s="66">
        <f t="shared" si="9"/>
        <v>4.5380720353999999</v>
      </c>
      <c r="W7" s="66">
        <f t="shared" si="9"/>
        <v>2.7706124005600001</v>
      </c>
      <c r="X7" s="66">
        <f t="shared" si="9"/>
        <v>5.1590713665600001</v>
      </c>
      <c r="Y7" s="66">
        <f t="shared" si="9"/>
        <v>4.0806415396085791</v>
      </c>
      <c r="Z7" s="66">
        <f t="shared" si="9"/>
        <v>32.823232794539912</v>
      </c>
      <c r="AA7" s="66">
        <f t="shared" si="9"/>
        <v>30.169803455015433</v>
      </c>
      <c r="AB7" s="66">
        <f t="shared" si="9"/>
        <v>33.867628676716429</v>
      </c>
      <c r="AC7" s="66">
        <f t="shared" si="9"/>
        <v>33.973319591006351</v>
      </c>
      <c r="AD7" s="66">
        <f t="shared" si="2"/>
        <v>40.684211268842759</v>
      </c>
      <c r="AE7" s="66">
        <f t="shared" si="2"/>
        <v>38.38193209408152</v>
      </c>
      <c r="AF7" s="66">
        <f t="shared" ref="AF7" si="10">AF15+AF23+AF34+AF42+AF50</f>
        <v>39.861618978882987</v>
      </c>
      <c r="AG7" s="22"/>
      <c r="AH7" s="112" t="s">
        <v>149</v>
      </c>
    </row>
    <row r="8" spans="1:34">
      <c r="A8" s="18">
        <v>5</v>
      </c>
      <c r="C8" s="19" t="s">
        <v>20</v>
      </c>
      <c r="E8" s="20" t="str">
        <f t="shared" si="4"/>
        <v>ktoe</v>
      </c>
      <c r="F8" s="66">
        <f t="shared" ref="F8:AC8" si="11">F16+F24+F35+F43+F51</f>
        <v>0</v>
      </c>
      <c r="G8" s="66">
        <f t="shared" si="11"/>
        <v>0</v>
      </c>
      <c r="H8" s="66">
        <f t="shared" si="11"/>
        <v>0</v>
      </c>
      <c r="I8" s="66">
        <f t="shared" si="11"/>
        <v>0</v>
      </c>
      <c r="J8" s="66">
        <f t="shared" si="11"/>
        <v>0</v>
      </c>
      <c r="K8" s="66">
        <f t="shared" si="11"/>
        <v>0</v>
      </c>
      <c r="L8" s="66">
        <f t="shared" si="11"/>
        <v>0</v>
      </c>
      <c r="M8" s="66">
        <f t="shared" si="11"/>
        <v>0</v>
      </c>
      <c r="N8" s="66">
        <f t="shared" si="11"/>
        <v>0</v>
      </c>
      <c r="O8" s="66">
        <f t="shared" si="11"/>
        <v>0</v>
      </c>
      <c r="P8" s="66">
        <f t="shared" si="11"/>
        <v>0</v>
      </c>
      <c r="Q8" s="66">
        <f t="shared" si="11"/>
        <v>0</v>
      </c>
      <c r="R8" s="66">
        <f t="shared" si="11"/>
        <v>0</v>
      </c>
      <c r="S8" s="66">
        <f t="shared" si="11"/>
        <v>0</v>
      </c>
      <c r="T8" s="66">
        <f t="shared" si="11"/>
        <v>0</v>
      </c>
      <c r="U8" s="66">
        <f t="shared" si="11"/>
        <v>0</v>
      </c>
      <c r="V8" s="66">
        <f t="shared" si="11"/>
        <v>0</v>
      </c>
      <c r="W8" s="66">
        <f t="shared" si="11"/>
        <v>0</v>
      </c>
      <c r="X8" s="66">
        <f t="shared" si="11"/>
        <v>0</v>
      </c>
      <c r="Y8" s="66">
        <f t="shared" si="11"/>
        <v>0</v>
      </c>
      <c r="Z8" s="66">
        <f t="shared" si="11"/>
        <v>0</v>
      </c>
      <c r="AA8" s="66">
        <f t="shared" si="11"/>
        <v>0</v>
      </c>
      <c r="AB8" s="66">
        <f t="shared" si="11"/>
        <v>0</v>
      </c>
      <c r="AC8" s="66">
        <f t="shared" si="11"/>
        <v>0</v>
      </c>
      <c r="AD8" s="66">
        <f t="shared" si="2"/>
        <v>0</v>
      </c>
      <c r="AE8" s="66">
        <f t="shared" si="2"/>
        <v>0</v>
      </c>
      <c r="AF8" s="66">
        <f t="shared" ref="AF8" si="12">AF16+AF24+AF35+AF43+AF51</f>
        <v>0</v>
      </c>
      <c r="AG8" s="22"/>
      <c r="AH8" s="21"/>
    </row>
    <row r="9" spans="1:34">
      <c r="A9" s="18">
        <v>6</v>
      </c>
      <c r="C9" s="19" t="s">
        <v>21</v>
      </c>
      <c r="E9" s="20" t="str">
        <f t="shared" si="4"/>
        <v>ktoe</v>
      </c>
      <c r="F9" s="66">
        <f t="shared" ref="F9:AC9" si="13">F17+F25+F28+F36+F44+F52</f>
        <v>933.24511437537558</v>
      </c>
      <c r="G9" s="66">
        <f t="shared" si="13"/>
        <v>1014.0255352101232</v>
      </c>
      <c r="H9" s="66">
        <f t="shared" si="13"/>
        <v>1077.5624056699562</v>
      </c>
      <c r="I9" s="66">
        <f t="shared" si="13"/>
        <v>1180.433949963443</v>
      </c>
      <c r="J9" s="66">
        <f t="shared" si="13"/>
        <v>1308.6101728679228</v>
      </c>
      <c r="K9" s="66">
        <f t="shared" si="13"/>
        <v>1367.2156496385962</v>
      </c>
      <c r="L9" s="66">
        <f t="shared" si="13"/>
        <v>1473.7343820190767</v>
      </c>
      <c r="M9" s="66">
        <f t="shared" si="13"/>
        <v>1553.3529369052183</v>
      </c>
      <c r="N9" s="66">
        <f t="shared" si="13"/>
        <v>1681.6686842566226</v>
      </c>
      <c r="O9" s="66">
        <f t="shared" si="13"/>
        <v>1727.7759807469688</v>
      </c>
      <c r="P9" s="66">
        <f t="shared" si="13"/>
        <v>1831.6969760132549</v>
      </c>
      <c r="Q9" s="66">
        <f t="shared" si="13"/>
        <v>1924.84580996196</v>
      </c>
      <c r="R9" s="66">
        <f t="shared" si="13"/>
        <v>1995.5416567607986</v>
      </c>
      <c r="S9" s="66">
        <f t="shared" si="13"/>
        <v>2028.2913592448003</v>
      </c>
      <c r="T9" s="66">
        <f t="shared" si="13"/>
        <v>2070.0903294899581</v>
      </c>
      <c r="U9" s="66">
        <f t="shared" si="13"/>
        <v>2115.2397511786367</v>
      </c>
      <c r="V9" s="66">
        <f t="shared" si="13"/>
        <v>2228.8483115041863</v>
      </c>
      <c r="W9" s="66">
        <f t="shared" si="13"/>
        <v>2270.2528068849169</v>
      </c>
      <c r="X9" s="66">
        <f t="shared" si="13"/>
        <v>2282.0066369017186</v>
      </c>
      <c r="Y9" s="66">
        <f t="shared" si="13"/>
        <v>2310.3109002690499</v>
      </c>
      <c r="Z9" s="66">
        <f t="shared" si="13"/>
        <v>2338.1610323626719</v>
      </c>
      <c r="AA9" s="66">
        <f t="shared" si="13"/>
        <v>2378.7505475987155</v>
      </c>
      <c r="AB9" s="66">
        <f t="shared" si="13"/>
        <v>2431.7495811638109</v>
      </c>
      <c r="AC9" s="66">
        <f t="shared" si="13"/>
        <v>2423.8130974074656</v>
      </c>
      <c r="AD9" s="66">
        <f t="shared" ref="AD9:AF10" si="14">AD17+AD25+AD28+AD36+AD44+AD52</f>
        <v>2451.1977740143629</v>
      </c>
      <c r="AE9" s="66">
        <f t="shared" si="14"/>
        <v>2476.6687702443796</v>
      </c>
      <c r="AF9" s="66">
        <f t="shared" si="14"/>
        <v>2481.1710971722032</v>
      </c>
      <c r="AG9" s="22"/>
      <c r="AH9" s="21"/>
    </row>
    <row r="10" spans="1:34">
      <c r="A10" s="18">
        <v>7</v>
      </c>
      <c r="C10" s="19" t="s">
        <v>22</v>
      </c>
      <c r="E10" s="20" t="str">
        <f t="shared" si="4"/>
        <v>ktoe</v>
      </c>
      <c r="F10" s="66">
        <f t="shared" ref="F10:AC10" si="15">F18+F26+F29+F37+F45+F53</f>
        <v>0</v>
      </c>
      <c r="G10" s="66">
        <f t="shared" si="15"/>
        <v>0</v>
      </c>
      <c r="H10" s="66">
        <f t="shared" si="15"/>
        <v>0</v>
      </c>
      <c r="I10" s="66">
        <f t="shared" si="15"/>
        <v>0</v>
      </c>
      <c r="J10" s="66">
        <f t="shared" si="15"/>
        <v>0</v>
      </c>
      <c r="K10" s="66">
        <f t="shared" si="15"/>
        <v>0</v>
      </c>
      <c r="L10" s="66">
        <f t="shared" si="15"/>
        <v>0</v>
      </c>
      <c r="M10" s="66">
        <f t="shared" si="15"/>
        <v>0</v>
      </c>
      <c r="N10" s="66">
        <f t="shared" si="15"/>
        <v>0</v>
      </c>
      <c r="O10" s="66">
        <f t="shared" si="15"/>
        <v>0</v>
      </c>
      <c r="P10" s="66">
        <f t="shared" si="15"/>
        <v>0</v>
      </c>
      <c r="Q10" s="66">
        <f t="shared" si="15"/>
        <v>0</v>
      </c>
      <c r="R10" s="66">
        <f t="shared" si="15"/>
        <v>0</v>
      </c>
      <c r="S10" s="66">
        <f t="shared" si="15"/>
        <v>0</v>
      </c>
      <c r="T10" s="66">
        <f t="shared" si="15"/>
        <v>0</v>
      </c>
      <c r="U10" s="66">
        <f t="shared" si="15"/>
        <v>0</v>
      </c>
      <c r="V10" s="66">
        <f t="shared" si="15"/>
        <v>0</v>
      </c>
      <c r="W10" s="66">
        <f t="shared" si="15"/>
        <v>0</v>
      </c>
      <c r="X10" s="66">
        <f t="shared" si="15"/>
        <v>0</v>
      </c>
      <c r="Y10" s="66">
        <f t="shared" si="15"/>
        <v>0</v>
      </c>
      <c r="Z10" s="66">
        <f t="shared" si="15"/>
        <v>0</v>
      </c>
      <c r="AA10" s="66">
        <f t="shared" si="15"/>
        <v>0</v>
      </c>
      <c r="AB10" s="66">
        <f t="shared" si="15"/>
        <v>0</v>
      </c>
      <c r="AC10" s="66">
        <f t="shared" si="15"/>
        <v>0</v>
      </c>
      <c r="AD10" s="66">
        <f t="shared" si="14"/>
        <v>0</v>
      </c>
      <c r="AE10" s="66">
        <f t="shared" si="14"/>
        <v>0</v>
      </c>
      <c r="AF10" s="66">
        <f t="shared" si="14"/>
        <v>0</v>
      </c>
      <c r="AG10" s="22"/>
      <c r="AH10" s="21"/>
    </row>
    <row r="11" spans="1:34">
      <c r="A11" s="16"/>
      <c r="B11" s="17"/>
      <c r="C11" s="17" t="s">
        <v>16</v>
      </c>
      <c r="D11" s="17"/>
      <c r="E11" s="16"/>
      <c r="F11" s="65">
        <f>SUM(F12:F18)</f>
        <v>0</v>
      </c>
      <c r="G11" s="65">
        <f t="shared" ref="G11:AE11" si="16">SUM(G12:G18)</f>
        <v>0</v>
      </c>
      <c r="H11" s="65">
        <f t="shared" si="16"/>
        <v>0</v>
      </c>
      <c r="I11" s="65">
        <f t="shared" si="16"/>
        <v>0</v>
      </c>
      <c r="J11" s="65">
        <f t="shared" si="16"/>
        <v>0</v>
      </c>
      <c r="K11" s="65">
        <f t="shared" si="16"/>
        <v>0</v>
      </c>
      <c r="L11" s="65">
        <f t="shared" si="16"/>
        <v>0</v>
      </c>
      <c r="M11" s="65">
        <f t="shared" si="16"/>
        <v>0</v>
      </c>
      <c r="N11" s="65">
        <f t="shared" si="16"/>
        <v>0</v>
      </c>
      <c r="O11" s="65">
        <f t="shared" si="16"/>
        <v>0</v>
      </c>
      <c r="P11" s="65">
        <f t="shared" si="16"/>
        <v>0</v>
      </c>
      <c r="Q11" s="65">
        <f t="shared" si="16"/>
        <v>4.1908850361755992</v>
      </c>
      <c r="R11" s="65">
        <f t="shared" si="16"/>
        <v>4.1510127546701918</v>
      </c>
      <c r="S11" s="65">
        <f t="shared" si="16"/>
        <v>3.8751288911453137</v>
      </c>
      <c r="T11" s="65">
        <f t="shared" si="16"/>
        <v>4.0394995568027454</v>
      </c>
      <c r="U11" s="65">
        <f t="shared" si="16"/>
        <v>3.5167840111717714</v>
      </c>
      <c r="V11" s="65">
        <f t="shared" si="16"/>
        <v>2.7473931053609983</v>
      </c>
      <c r="W11" s="65">
        <f t="shared" si="16"/>
        <v>2.3005178383761153</v>
      </c>
      <c r="X11" s="65">
        <f t="shared" si="16"/>
        <v>1.7053790741228612</v>
      </c>
      <c r="Y11" s="65">
        <f t="shared" si="16"/>
        <v>1.7689695593921866</v>
      </c>
      <c r="Z11" s="65">
        <f t="shared" si="16"/>
        <v>1.8429919980811813</v>
      </c>
      <c r="AA11" s="65">
        <f t="shared" si="16"/>
        <v>1.9759930904480092</v>
      </c>
      <c r="AB11" s="65">
        <f t="shared" si="16"/>
        <v>2.0325627823562233</v>
      </c>
      <c r="AC11" s="65">
        <f t="shared" si="16"/>
        <v>2.2093847158197284</v>
      </c>
      <c r="AD11" s="65">
        <f t="shared" si="16"/>
        <v>2.3129666389704626</v>
      </c>
      <c r="AE11" s="65">
        <f t="shared" si="16"/>
        <v>2.380760043206759</v>
      </c>
      <c r="AF11" s="65">
        <f t="shared" ref="AF11" si="17">SUM(AF12:AF18)</f>
        <v>2.3458332479701856</v>
      </c>
      <c r="AH11" s="17"/>
    </row>
    <row r="12" spans="1:34">
      <c r="A12" s="18">
        <v>1</v>
      </c>
      <c r="C12" s="19" t="s">
        <v>17</v>
      </c>
      <c r="E12" s="20" t="str">
        <f>$E$2</f>
        <v>ktoe</v>
      </c>
      <c r="F12" s="106">
        <v>0</v>
      </c>
      <c r="G12" s="106">
        <v>0</v>
      </c>
      <c r="H12" s="106">
        <v>0</v>
      </c>
      <c r="I12" s="106">
        <v>0</v>
      </c>
      <c r="J12" s="106">
        <v>0</v>
      </c>
      <c r="K12" s="106">
        <v>0</v>
      </c>
      <c r="L12" s="106">
        <v>0</v>
      </c>
      <c r="M12" s="106">
        <v>0</v>
      </c>
      <c r="N12" s="106">
        <v>0</v>
      </c>
      <c r="O12" s="106">
        <v>0</v>
      </c>
      <c r="P12" s="106">
        <v>0</v>
      </c>
      <c r="Q12" s="106">
        <v>0</v>
      </c>
      <c r="R12" s="106">
        <v>0</v>
      </c>
      <c r="S12" s="106">
        <v>0</v>
      </c>
      <c r="T12" s="106">
        <v>0</v>
      </c>
      <c r="U12" s="106">
        <v>0</v>
      </c>
      <c r="V12" s="106">
        <v>0</v>
      </c>
      <c r="W12" s="106">
        <v>0</v>
      </c>
      <c r="X12" s="106">
        <v>0</v>
      </c>
      <c r="Y12" s="106">
        <v>0</v>
      </c>
      <c r="Z12" s="106">
        <v>0</v>
      </c>
      <c r="AA12" s="106">
        <v>0</v>
      </c>
      <c r="AB12" s="106">
        <v>0</v>
      </c>
      <c r="AC12" s="106">
        <v>0</v>
      </c>
      <c r="AD12" s="106">
        <v>0</v>
      </c>
      <c r="AE12" s="107">
        <v>0</v>
      </c>
      <c r="AF12" s="107">
        <v>0</v>
      </c>
      <c r="AG12" s="22"/>
      <c r="AH12" s="21"/>
    </row>
    <row r="13" spans="1:34">
      <c r="A13" s="18">
        <v>2</v>
      </c>
      <c r="C13" s="86" t="s">
        <v>135</v>
      </c>
      <c r="D13" s="86"/>
      <c r="E13" s="20" t="str">
        <f t="shared" ref="E13:E18" si="18">$E$2</f>
        <v>ktoe</v>
      </c>
      <c r="F13" s="106">
        <v>0</v>
      </c>
      <c r="G13" s="106">
        <v>0</v>
      </c>
      <c r="H13" s="106">
        <v>0</v>
      </c>
      <c r="I13" s="106">
        <v>0</v>
      </c>
      <c r="J13" s="106">
        <v>0</v>
      </c>
      <c r="K13" s="106">
        <v>0</v>
      </c>
      <c r="L13" s="106">
        <v>0</v>
      </c>
      <c r="M13" s="106">
        <v>0</v>
      </c>
      <c r="N13" s="106">
        <v>0</v>
      </c>
      <c r="O13" s="106">
        <v>0</v>
      </c>
      <c r="P13" s="106">
        <v>0</v>
      </c>
      <c r="Q13" s="106">
        <v>0</v>
      </c>
      <c r="R13" s="106">
        <v>0</v>
      </c>
      <c r="S13" s="106">
        <v>0</v>
      </c>
      <c r="T13" s="106">
        <v>0</v>
      </c>
      <c r="U13" s="106">
        <v>0</v>
      </c>
      <c r="V13" s="106">
        <v>0</v>
      </c>
      <c r="W13" s="106">
        <v>0</v>
      </c>
      <c r="X13" s="106">
        <v>0</v>
      </c>
      <c r="Y13" s="106">
        <v>0</v>
      </c>
      <c r="Z13" s="106">
        <v>0</v>
      </c>
      <c r="AA13" s="106">
        <v>0</v>
      </c>
      <c r="AB13" s="106">
        <v>0</v>
      </c>
      <c r="AC13" s="106">
        <v>0</v>
      </c>
      <c r="AD13" s="106">
        <v>0</v>
      </c>
      <c r="AE13" s="107">
        <v>0</v>
      </c>
      <c r="AF13" s="107">
        <v>0</v>
      </c>
      <c r="AG13" s="22"/>
      <c r="AH13" s="87" t="s">
        <v>131</v>
      </c>
    </row>
    <row r="14" spans="1:34">
      <c r="A14" s="18">
        <v>3</v>
      </c>
      <c r="C14" s="19" t="s">
        <v>18</v>
      </c>
      <c r="E14" s="20" t="str">
        <f t="shared" si="18"/>
        <v>ktoe</v>
      </c>
      <c r="F14" s="106">
        <v>0</v>
      </c>
      <c r="G14" s="106">
        <v>0</v>
      </c>
      <c r="H14" s="106">
        <v>0</v>
      </c>
      <c r="I14" s="106">
        <v>0</v>
      </c>
      <c r="J14" s="106">
        <v>0</v>
      </c>
      <c r="K14" s="106">
        <v>0</v>
      </c>
      <c r="L14" s="106">
        <v>0</v>
      </c>
      <c r="M14" s="106">
        <v>0</v>
      </c>
      <c r="N14" s="106">
        <v>0</v>
      </c>
      <c r="O14" s="106">
        <v>0</v>
      </c>
      <c r="P14" s="106">
        <v>0</v>
      </c>
      <c r="Q14" s="106">
        <v>0</v>
      </c>
      <c r="R14" s="106">
        <v>0</v>
      </c>
      <c r="S14" s="106">
        <v>0</v>
      </c>
      <c r="T14" s="106">
        <v>0</v>
      </c>
      <c r="U14" s="106">
        <v>0</v>
      </c>
      <c r="V14" s="106">
        <v>0</v>
      </c>
      <c r="W14" s="106">
        <v>0</v>
      </c>
      <c r="X14" s="106">
        <v>0</v>
      </c>
      <c r="Y14" s="106">
        <v>0</v>
      </c>
      <c r="Z14" s="106">
        <v>0</v>
      </c>
      <c r="AA14" s="106">
        <v>0</v>
      </c>
      <c r="AB14" s="106">
        <v>0</v>
      </c>
      <c r="AC14" s="106">
        <v>0</v>
      </c>
      <c r="AD14" s="106">
        <v>0</v>
      </c>
      <c r="AE14" s="107">
        <v>0</v>
      </c>
      <c r="AF14" s="107">
        <v>0</v>
      </c>
      <c r="AG14" s="22"/>
      <c r="AH14" s="21"/>
    </row>
    <row r="15" spans="1:34">
      <c r="A15" s="18">
        <v>4</v>
      </c>
      <c r="C15" s="19" t="s">
        <v>19</v>
      </c>
      <c r="E15" s="20" t="str">
        <f t="shared" si="18"/>
        <v>ktoe</v>
      </c>
      <c r="F15" s="106">
        <v>0</v>
      </c>
      <c r="G15" s="106">
        <v>0</v>
      </c>
      <c r="H15" s="106">
        <v>0</v>
      </c>
      <c r="I15" s="106">
        <v>0</v>
      </c>
      <c r="J15" s="106">
        <v>0</v>
      </c>
      <c r="K15" s="106">
        <v>0</v>
      </c>
      <c r="L15" s="106">
        <v>0</v>
      </c>
      <c r="M15" s="106">
        <v>0</v>
      </c>
      <c r="N15" s="106">
        <v>0</v>
      </c>
      <c r="O15" s="106">
        <v>0</v>
      </c>
      <c r="P15" s="106">
        <v>0</v>
      </c>
      <c r="Q15" s="106">
        <v>0</v>
      </c>
      <c r="R15" s="106">
        <v>0</v>
      </c>
      <c r="S15" s="106">
        <v>0</v>
      </c>
      <c r="T15" s="106">
        <v>0</v>
      </c>
      <c r="U15" s="106">
        <v>0</v>
      </c>
      <c r="V15" s="106">
        <v>0</v>
      </c>
      <c r="W15" s="106">
        <v>0</v>
      </c>
      <c r="X15" s="106">
        <v>0</v>
      </c>
      <c r="Y15" s="106">
        <v>0</v>
      </c>
      <c r="Z15" s="106">
        <v>0</v>
      </c>
      <c r="AA15" s="106">
        <v>0</v>
      </c>
      <c r="AB15" s="106">
        <v>0</v>
      </c>
      <c r="AC15" s="106">
        <v>0</v>
      </c>
      <c r="AD15" s="106">
        <v>0</v>
      </c>
      <c r="AE15" s="107">
        <v>0</v>
      </c>
      <c r="AF15" s="107">
        <v>0</v>
      </c>
      <c r="AG15" s="22"/>
      <c r="AH15" s="21"/>
    </row>
    <row r="16" spans="1:34">
      <c r="A16" s="18">
        <v>5</v>
      </c>
      <c r="C16" s="19" t="s">
        <v>20</v>
      </c>
      <c r="E16" s="20" t="str">
        <f t="shared" si="18"/>
        <v>ktoe</v>
      </c>
      <c r="F16" s="106">
        <v>0</v>
      </c>
      <c r="G16" s="106">
        <v>0</v>
      </c>
      <c r="H16" s="106">
        <v>0</v>
      </c>
      <c r="I16" s="106">
        <v>0</v>
      </c>
      <c r="J16" s="106">
        <v>0</v>
      </c>
      <c r="K16" s="106">
        <v>0</v>
      </c>
      <c r="L16" s="106">
        <v>0</v>
      </c>
      <c r="M16" s="106">
        <v>0</v>
      </c>
      <c r="N16" s="106">
        <v>0</v>
      </c>
      <c r="O16" s="106">
        <v>0</v>
      </c>
      <c r="P16" s="106">
        <v>0</v>
      </c>
      <c r="Q16" s="106">
        <v>0</v>
      </c>
      <c r="R16" s="106">
        <v>0</v>
      </c>
      <c r="S16" s="106">
        <v>0</v>
      </c>
      <c r="T16" s="106">
        <v>0</v>
      </c>
      <c r="U16" s="106">
        <v>0</v>
      </c>
      <c r="V16" s="106">
        <v>0</v>
      </c>
      <c r="W16" s="106">
        <v>0</v>
      </c>
      <c r="X16" s="106">
        <v>0</v>
      </c>
      <c r="Y16" s="106">
        <v>0</v>
      </c>
      <c r="Z16" s="106">
        <v>0</v>
      </c>
      <c r="AA16" s="106">
        <v>0</v>
      </c>
      <c r="AB16" s="106">
        <v>0</v>
      </c>
      <c r="AC16" s="106">
        <v>0</v>
      </c>
      <c r="AD16" s="106">
        <v>0</v>
      </c>
      <c r="AE16" s="107">
        <v>0</v>
      </c>
      <c r="AF16" s="107">
        <v>0</v>
      </c>
      <c r="AG16" s="22"/>
      <c r="AH16" s="21"/>
    </row>
    <row r="17" spans="1:34">
      <c r="A17" s="18">
        <v>6</v>
      </c>
      <c r="C17" s="19" t="s">
        <v>21</v>
      </c>
      <c r="E17" s="20" t="str">
        <f t="shared" si="18"/>
        <v>ktoe</v>
      </c>
      <c r="F17" s="106">
        <v>0</v>
      </c>
      <c r="G17" s="106">
        <v>0</v>
      </c>
      <c r="H17" s="106">
        <v>0</v>
      </c>
      <c r="I17" s="106">
        <v>0</v>
      </c>
      <c r="J17" s="106">
        <v>0</v>
      </c>
      <c r="K17" s="106">
        <v>0</v>
      </c>
      <c r="L17" s="106">
        <v>0</v>
      </c>
      <c r="M17" s="106">
        <v>0</v>
      </c>
      <c r="N17" s="106">
        <v>0</v>
      </c>
      <c r="O17" s="106">
        <v>0</v>
      </c>
      <c r="P17" s="106">
        <v>0</v>
      </c>
      <c r="Q17" s="106">
        <v>4.1908850361755992</v>
      </c>
      <c r="R17" s="106">
        <v>4.1510127546701918</v>
      </c>
      <c r="S17" s="106">
        <v>3.8751288911453137</v>
      </c>
      <c r="T17" s="106">
        <v>4.0394995568027454</v>
      </c>
      <c r="U17" s="106">
        <v>3.5167840111717714</v>
      </c>
      <c r="V17" s="106">
        <v>2.7473931053609983</v>
      </c>
      <c r="W17" s="106">
        <v>2.3005178383761153</v>
      </c>
      <c r="X17" s="106">
        <v>1.7053790741228612</v>
      </c>
      <c r="Y17" s="106">
        <v>1.7689695593921866</v>
      </c>
      <c r="Z17" s="106">
        <v>1.8429919980811813</v>
      </c>
      <c r="AA17" s="106">
        <v>1.9759930904480092</v>
      </c>
      <c r="AB17" s="106">
        <v>2.0325627823562233</v>
      </c>
      <c r="AC17" s="106">
        <v>2.2093847158197284</v>
      </c>
      <c r="AD17" s="106">
        <v>2.3129666389704626</v>
      </c>
      <c r="AE17" s="107">
        <v>2.380760043206759</v>
      </c>
      <c r="AF17" s="107">
        <v>2.3458332479701856</v>
      </c>
      <c r="AG17" s="22"/>
      <c r="AH17" s="21"/>
    </row>
    <row r="18" spans="1:34">
      <c r="A18" s="18">
        <v>7</v>
      </c>
      <c r="C18" s="19" t="s">
        <v>22</v>
      </c>
      <c r="E18" s="20" t="str">
        <f t="shared" si="18"/>
        <v>ktoe</v>
      </c>
      <c r="F18" s="106">
        <v>0</v>
      </c>
      <c r="G18" s="106">
        <v>0</v>
      </c>
      <c r="H18" s="106">
        <v>0</v>
      </c>
      <c r="I18" s="106">
        <v>0</v>
      </c>
      <c r="J18" s="106">
        <v>0</v>
      </c>
      <c r="K18" s="106">
        <v>0</v>
      </c>
      <c r="L18" s="106">
        <v>0</v>
      </c>
      <c r="M18" s="106">
        <v>0</v>
      </c>
      <c r="N18" s="106">
        <v>0</v>
      </c>
      <c r="O18" s="106">
        <v>0</v>
      </c>
      <c r="P18" s="106">
        <v>0</v>
      </c>
      <c r="Q18" s="106">
        <v>0</v>
      </c>
      <c r="R18" s="106">
        <v>0</v>
      </c>
      <c r="S18" s="106">
        <v>0</v>
      </c>
      <c r="T18" s="106">
        <v>0</v>
      </c>
      <c r="U18" s="106">
        <v>0</v>
      </c>
      <c r="V18" s="106">
        <v>0</v>
      </c>
      <c r="W18" s="106">
        <v>0</v>
      </c>
      <c r="X18" s="106">
        <v>0</v>
      </c>
      <c r="Y18" s="106">
        <v>0</v>
      </c>
      <c r="Z18" s="106">
        <v>0</v>
      </c>
      <c r="AA18" s="106">
        <v>0</v>
      </c>
      <c r="AB18" s="106">
        <v>0</v>
      </c>
      <c r="AC18" s="106">
        <v>0</v>
      </c>
      <c r="AD18" s="106">
        <v>0</v>
      </c>
      <c r="AE18" s="107">
        <v>0</v>
      </c>
      <c r="AF18" s="107">
        <v>0</v>
      </c>
      <c r="AG18" s="22"/>
      <c r="AH18" s="21"/>
    </row>
    <row r="19" spans="1:34">
      <c r="A19" s="23"/>
      <c r="B19" s="17"/>
      <c r="C19" s="17" t="s">
        <v>23</v>
      </c>
      <c r="D19" s="17"/>
      <c r="E19" s="24"/>
      <c r="F19" s="67">
        <f>SUM(F20:F26)</f>
        <v>400.31102568730233</v>
      </c>
      <c r="G19" s="67">
        <f t="shared" ref="G19:AF19" si="19">SUM(G20:G26)</f>
        <v>428.88516323139845</v>
      </c>
      <c r="H19" s="67">
        <f t="shared" si="19"/>
        <v>451.29692780481196</v>
      </c>
      <c r="I19" s="67">
        <f t="shared" si="19"/>
        <v>495.460496546939</v>
      </c>
      <c r="J19" s="67">
        <f t="shared" si="19"/>
        <v>560.51286690985216</v>
      </c>
      <c r="K19" s="67">
        <f t="shared" si="19"/>
        <v>566.71604864001426</v>
      </c>
      <c r="L19" s="67">
        <f t="shared" si="19"/>
        <v>576.12209863335045</v>
      </c>
      <c r="M19" s="67">
        <f t="shared" si="19"/>
        <v>597.32835708059133</v>
      </c>
      <c r="N19" s="67">
        <f t="shared" si="19"/>
        <v>629.13608232828972</v>
      </c>
      <c r="O19" s="67">
        <f t="shared" si="19"/>
        <v>647.65501002253779</v>
      </c>
      <c r="P19" s="67">
        <f t="shared" si="19"/>
        <v>678.92913953364314</v>
      </c>
      <c r="Q19" s="67">
        <f t="shared" si="19"/>
        <v>681.20140057595927</v>
      </c>
      <c r="R19" s="67">
        <f t="shared" si="19"/>
        <v>557.16112195026847</v>
      </c>
      <c r="S19" s="67">
        <f t="shared" si="19"/>
        <v>554.12005526976179</v>
      </c>
      <c r="T19" s="67">
        <f t="shared" si="19"/>
        <v>564.58919648272285</v>
      </c>
      <c r="U19" s="67">
        <f t="shared" si="19"/>
        <v>595.16430570506861</v>
      </c>
      <c r="V19" s="67">
        <f t="shared" si="19"/>
        <v>622.46738048037503</v>
      </c>
      <c r="W19" s="67">
        <f t="shared" si="19"/>
        <v>611.54585116954354</v>
      </c>
      <c r="X19" s="67">
        <f t="shared" si="19"/>
        <v>582.38556043260007</v>
      </c>
      <c r="Y19" s="67">
        <f t="shared" si="19"/>
        <v>584.16696059399442</v>
      </c>
      <c r="Z19" s="67">
        <f t="shared" si="19"/>
        <v>607.76426035281611</v>
      </c>
      <c r="AA19" s="67">
        <f t="shared" si="19"/>
        <v>600.48309248426131</v>
      </c>
      <c r="AB19" s="67">
        <f t="shared" si="19"/>
        <v>613.50037373254168</v>
      </c>
      <c r="AC19" s="67">
        <f t="shared" si="19"/>
        <v>612.837167095528</v>
      </c>
      <c r="AD19" s="67">
        <f t="shared" si="19"/>
        <v>637.67330933172923</v>
      </c>
      <c r="AE19" s="67">
        <f t="shared" si="19"/>
        <v>637.53372870566034</v>
      </c>
      <c r="AF19" s="67">
        <f t="shared" si="19"/>
        <v>630.95727804007743</v>
      </c>
      <c r="AG19" s="22"/>
      <c r="AH19" s="25"/>
    </row>
    <row r="20" spans="1:34">
      <c r="A20" s="18">
        <v>8</v>
      </c>
      <c r="C20" s="19" t="s">
        <v>17</v>
      </c>
      <c r="E20" s="20" t="str">
        <f t="shared" ref="E20:E26" si="20">$E$2</f>
        <v>ktoe</v>
      </c>
      <c r="F20" s="106">
        <v>0</v>
      </c>
      <c r="G20" s="106">
        <v>0</v>
      </c>
      <c r="H20" s="106">
        <v>0</v>
      </c>
      <c r="I20" s="106">
        <v>0</v>
      </c>
      <c r="J20" s="106">
        <v>0</v>
      </c>
      <c r="K20" s="106">
        <v>0</v>
      </c>
      <c r="L20" s="106">
        <v>0</v>
      </c>
      <c r="M20" s="106">
        <v>0</v>
      </c>
      <c r="N20" s="106">
        <v>0</v>
      </c>
      <c r="O20" s="106">
        <v>0</v>
      </c>
      <c r="P20" s="106">
        <v>0</v>
      </c>
      <c r="Q20" s="106">
        <v>0</v>
      </c>
      <c r="R20" s="106">
        <v>0</v>
      </c>
      <c r="S20" s="106">
        <v>0</v>
      </c>
      <c r="T20" s="106">
        <v>0</v>
      </c>
      <c r="U20" s="106">
        <v>0</v>
      </c>
      <c r="V20" s="106">
        <v>0</v>
      </c>
      <c r="W20" s="106">
        <v>0</v>
      </c>
      <c r="X20" s="106">
        <v>0</v>
      </c>
      <c r="Y20" s="106">
        <v>0</v>
      </c>
      <c r="Z20" s="106">
        <v>0</v>
      </c>
      <c r="AA20" s="106">
        <v>0</v>
      </c>
      <c r="AB20" s="106">
        <v>0</v>
      </c>
      <c r="AC20" s="106">
        <v>0</v>
      </c>
      <c r="AD20" s="106">
        <v>0</v>
      </c>
      <c r="AE20" s="107">
        <v>0</v>
      </c>
      <c r="AF20" s="107">
        <v>0</v>
      </c>
      <c r="AG20" s="22"/>
      <c r="AH20" s="21"/>
    </row>
    <row r="21" spans="1:34">
      <c r="A21" s="18">
        <v>9</v>
      </c>
      <c r="C21" s="86" t="s">
        <v>135</v>
      </c>
      <c r="D21" s="86"/>
      <c r="E21" s="20" t="str">
        <f t="shared" si="20"/>
        <v>ktoe</v>
      </c>
      <c r="F21" s="106">
        <v>0</v>
      </c>
      <c r="G21" s="106">
        <v>0</v>
      </c>
      <c r="H21" s="106">
        <v>0</v>
      </c>
      <c r="I21" s="106">
        <v>0</v>
      </c>
      <c r="J21" s="106">
        <v>0</v>
      </c>
      <c r="K21" s="106">
        <v>0</v>
      </c>
      <c r="L21" s="106">
        <v>0</v>
      </c>
      <c r="M21" s="106">
        <v>0</v>
      </c>
      <c r="N21" s="106">
        <v>0</v>
      </c>
      <c r="O21" s="106">
        <v>0</v>
      </c>
      <c r="P21" s="106">
        <v>0</v>
      </c>
      <c r="Q21" s="106">
        <v>0</v>
      </c>
      <c r="R21" s="106">
        <v>0</v>
      </c>
      <c r="S21" s="106">
        <v>0</v>
      </c>
      <c r="T21" s="106">
        <v>0</v>
      </c>
      <c r="U21" s="106">
        <v>0</v>
      </c>
      <c r="V21" s="106">
        <v>0</v>
      </c>
      <c r="W21" s="106">
        <v>0</v>
      </c>
      <c r="X21" s="106">
        <v>0</v>
      </c>
      <c r="Y21" s="106">
        <v>0</v>
      </c>
      <c r="Z21" s="106">
        <v>0</v>
      </c>
      <c r="AA21" s="106">
        <v>0</v>
      </c>
      <c r="AB21" s="106">
        <v>0</v>
      </c>
      <c r="AC21" s="106">
        <v>0</v>
      </c>
      <c r="AD21" s="106">
        <v>0</v>
      </c>
      <c r="AE21" s="107">
        <v>0</v>
      </c>
      <c r="AF21" s="107">
        <v>0</v>
      </c>
      <c r="AG21" s="22"/>
      <c r="AH21" s="87" t="s">
        <v>131</v>
      </c>
    </row>
    <row r="22" spans="1:34">
      <c r="A22" s="18">
        <v>10</v>
      </c>
      <c r="C22" s="19" t="s">
        <v>18</v>
      </c>
      <c r="E22" s="20" t="str">
        <f t="shared" si="20"/>
        <v>ktoe</v>
      </c>
      <c r="F22" s="106">
        <v>0</v>
      </c>
      <c r="G22" s="106">
        <v>0</v>
      </c>
      <c r="H22" s="106">
        <v>0</v>
      </c>
      <c r="I22" s="106">
        <v>0</v>
      </c>
      <c r="J22" s="106">
        <v>0</v>
      </c>
      <c r="K22" s="106">
        <v>0</v>
      </c>
      <c r="L22" s="106">
        <v>0</v>
      </c>
      <c r="M22" s="106">
        <v>0</v>
      </c>
      <c r="N22" s="106">
        <v>0</v>
      </c>
      <c r="O22" s="106">
        <v>0</v>
      </c>
      <c r="P22" s="106">
        <v>0</v>
      </c>
      <c r="Q22" s="106">
        <v>0</v>
      </c>
      <c r="R22" s="106">
        <v>0</v>
      </c>
      <c r="S22" s="106">
        <v>0</v>
      </c>
      <c r="T22" s="106">
        <v>0</v>
      </c>
      <c r="U22" s="106">
        <v>0</v>
      </c>
      <c r="V22" s="106">
        <v>0</v>
      </c>
      <c r="W22" s="106">
        <v>0</v>
      </c>
      <c r="X22" s="106">
        <v>0</v>
      </c>
      <c r="Y22" s="106">
        <v>0</v>
      </c>
      <c r="Z22" s="106">
        <v>0</v>
      </c>
      <c r="AA22" s="106">
        <v>0</v>
      </c>
      <c r="AB22" s="106">
        <v>0</v>
      </c>
      <c r="AC22" s="106">
        <v>0</v>
      </c>
      <c r="AD22" s="106">
        <v>0</v>
      </c>
      <c r="AE22" s="107">
        <v>0</v>
      </c>
      <c r="AF22" s="107">
        <v>0</v>
      </c>
      <c r="AG22" s="22"/>
      <c r="AH22" s="21"/>
    </row>
    <row r="23" spans="1:34">
      <c r="A23" s="18">
        <v>11</v>
      </c>
      <c r="C23" s="19" t="s">
        <v>19</v>
      </c>
      <c r="E23" s="20" t="str">
        <f t="shared" si="20"/>
        <v>ktoe</v>
      </c>
      <c r="F23" s="106">
        <v>0</v>
      </c>
      <c r="G23" s="106">
        <v>0</v>
      </c>
      <c r="H23" s="106">
        <v>0</v>
      </c>
      <c r="I23" s="106">
        <v>0</v>
      </c>
      <c r="J23" s="106">
        <v>0</v>
      </c>
      <c r="K23" s="106">
        <v>0</v>
      </c>
      <c r="L23" s="106">
        <v>0</v>
      </c>
      <c r="M23" s="106">
        <v>0</v>
      </c>
      <c r="N23" s="106">
        <v>0</v>
      </c>
      <c r="O23" s="106">
        <v>0</v>
      </c>
      <c r="P23" s="106">
        <v>0</v>
      </c>
      <c r="Q23" s="106">
        <v>0</v>
      </c>
      <c r="R23" s="106">
        <v>0</v>
      </c>
      <c r="S23" s="106">
        <v>0</v>
      </c>
      <c r="T23" s="106">
        <v>0</v>
      </c>
      <c r="U23" s="106">
        <v>0</v>
      </c>
      <c r="V23" s="106">
        <v>0</v>
      </c>
      <c r="W23" s="106">
        <v>0</v>
      </c>
      <c r="X23" s="106">
        <v>0</v>
      </c>
      <c r="Y23" s="106">
        <v>0</v>
      </c>
      <c r="Z23" s="106">
        <v>0</v>
      </c>
      <c r="AA23" s="106">
        <v>0</v>
      </c>
      <c r="AB23" s="106">
        <v>0</v>
      </c>
      <c r="AC23" s="106">
        <v>0</v>
      </c>
      <c r="AD23" s="106">
        <v>0</v>
      </c>
      <c r="AE23" s="107">
        <v>0</v>
      </c>
      <c r="AF23" s="107">
        <v>0</v>
      </c>
      <c r="AG23" s="22"/>
      <c r="AH23" s="21"/>
    </row>
    <row r="24" spans="1:34">
      <c r="A24" s="18">
        <v>12</v>
      </c>
      <c r="C24" s="19" t="s">
        <v>20</v>
      </c>
      <c r="E24" s="20" t="str">
        <f t="shared" si="20"/>
        <v>ktoe</v>
      </c>
      <c r="F24" s="106">
        <v>0</v>
      </c>
      <c r="G24" s="106">
        <v>0</v>
      </c>
      <c r="H24" s="106">
        <v>0</v>
      </c>
      <c r="I24" s="106">
        <v>0</v>
      </c>
      <c r="J24" s="106">
        <v>0</v>
      </c>
      <c r="K24" s="106">
        <v>0</v>
      </c>
      <c r="L24" s="106">
        <v>0</v>
      </c>
      <c r="M24" s="106">
        <v>0</v>
      </c>
      <c r="N24" s="106">
        <v>0</v>
      </c>
      <c r="O24" s="106">
        <v>0</v>
      </c>
      <c r="P24" s="106">
        <v>0</v>
      </c>
      <c r="Q24" s="106">
        <v>0</v>
      </c>
      <c r="R24" s="106">
        <v>0</v>
      </c>
      <c r="S24" s="106">
        <v>0</v>
      </c>
      <c r="T24" s="106">
        <v>0</v>
      </c>
      <c r="U24" s="106">
        <v>0</v>
      </c>
      <c r="V24" s="106">
        <v>0</v>
      </c>
      <c r="W24" s="106">
        <v>0</v>
      </c>
      <c r="X24" s="106">
        <v>0</v>
      </c>
      <c r="Y24" s="106">
        <v>0</v>
      </c>
      <c r="Z24" s="106">
        <v>0</v>
      </c>
      <c r="AA24" s="106">
        <v>0</v>
      </c>
      <c r="AB24" s="106">
        <v>0</v>
      </c>
      <c r="AC24" s="106">
        <v>0</v>
      </c>
      <c r="AD24" s="106">
        <v>0</v>
      </c>
      <c r="AE24" s="107">
        <v>0</v>
      </c>
      <c r="AF24" s="107">
        <v>0</v>
      </c>
      <c r="AG24" s="22"/>
      <c r="AH24" s="21"/>
    </row>
    <row r="25" spans="1:34">
      <c r="A25" s="18">
        <v>13</v>
      </c>
      <c r="C25" s="19" t="s">
        <v>21</v>
      </c>
      <c r="E25" s="20" t="str">
        <f t="shared" si="20"/>
        <v>ktoe</v>
      </c>
      <c r="F25" s="106">
        <v>400.31102568730233</v>
      </c>
      <c r="G25" s="106">
        <v>428.88516323139845</v>
      </c>
      <c r="H25" s="106">
        <v>451.29692780481196</v>
      </c>
      <c r="I25" s="106">
        <v>495.460496546939</v>
      </c>
      <c r="J25" s="106">
        <v>560.51286690985216</v>
      </c>
      <c r="K25" s="106">
        <v>566.71604864001426</v>
      </c>
      <c r="L25" s="106">
        <v>576.12209863335045</v>
      </c>
      <c r="M25" s="106">
        <v>597.32835708059133</v>
      </c>
      <c r="N25" s="106">
        <v>629.13608232828972</v>
      </c>
      <c r="O25" s="106">
        <v>647.65501002253779</v>
      </c>
      <c r="P25" s="106">
        <v>678.92913953364314</v>
      </c>
      <c r="Q25" s="106">
        <v>681.20140057595927</v>
      </c>
      <c r="R25" s="106">
        <v>557.16112195026847</v>
      </c>
      <c r="S25" s="106">
        <v>554.12005526976179</v>
      </c>
      <c r="T25" s="106">
        <v>564.58919648272285</v>
      </c>
      <c r="U25" s="106">
        <v>595.16430570506861</v>
      </c>
      <c r="V25" s="106">
        <v>622.46738048037503</v>
      </c>
      <c r="W25" s="106">
        <v>611.54585116954354</v>
      </c>
      <c r="X25" s="106">
        <v>582.38556043260007</v>
      </c>
      <c r="Y25" s="106">
        <v>584.16696059399442</v>
      </c>
      <c r="Z25" s="106">
        <v>607.76426035281611</v>
      </c>
      <c r="AA25" s="106">
        <v>600.48309248426131</v>
      </c>
      <c r="AB25" s="106">
        <v>613.50037373254168</v>
      </c>
      <c r="AC25" s="106">
        <v>612.837167095528</v>
      </c>
      <c r="AD25" s="106">
        <v>637.67330933172923</v>
      </c>
      <c r="AE25" s="107">
        <v>637.53372870566034</v>
      </c>
      <c r="AF25" s="107">
        <v>630.95727804007743</v>
      </c>
      <c r="AG25" s="22"/>
      <c r="AH25" s="21"/>
    </row>
    <row r="26" spans="1:34">
      <c r="A26" s="18">
        <v>14</v>
      </c>
      <c r="C26" s="19" t="s">
        <v>22</v>
      </c>
      <c r="E26" s="20" t="str">
        <f t="shared" si="20"/>
        <v>ktoe</v>
      </c>
      <c r="F26" s="106">
        <v>0</v>
      </c>
      <c r="G26" s="106">
        <v>0</v>
      </c>
      <c r="H26" s="106">
        <v>0</v>
      </c>
      <c r="I26" s="106">
        <v>0</v>
      </c>
      <c r="J26" s="106">
        <v>0</v>
      </c>
      <c r="K26" s="106">
        <v>0</v>
      </c>
      <c r="L26" s="106">
        <v>0</v>
      </c>
      <c r="M26" s="106">
        <v>0</v>
      </c>
      <c r="N26" s="106">
        <v>0</v>
      </c>
      <c r="O26" s="106">
        <v>0</v>
      </c>
      <c r="P26" s="106">
        <v>0</v>
      </c>
      <c r="Q26" s="106">
        <v>0</v>
      </c>
      <c r="R26" s="106">
        <v>0</v>
      </c>
      <c r="S26" s="106">
        <v>0</v>
      </c>
      <c r="T26" s="106">
        <v>0</v>
      </c>
      <c r="U26" s="106">
        <v>0</v>
      </c>
      <c r="V26" s="106">
        <v>0</v>
      </c>
      <c r="W26" s="106">
        <v>0</v>
      </c>
      <c r="X26" s="106">
        <v>0</v>
      </c>
      <c r="Y26" s="106">
        <v>0</v>
      </c>
      <c r="Z26" s="106">
        <v>0</v>
      </c>
      <c r="AA26" s="106">
        <v>0</v>
      </c>
      <c r="AB26" s="106">
        <v>0</v>
      </c>
      <c r="AC26" s="106">
        <v>0</v>
      </c>
      <c r="AD26" s="106">
        <v>0</v>
      </c>
      <c r="AE26" s="107">
        <v>0</v>
      </c>
      <c r="AF26" s="107">
        <v>0</v>
      </c>
      <c r="AG26" s="22"/>
      <c r="AH26" s="21"/>
    </row>
    <row r="27" spans="1:34">
      <c r="A27" s="23"/>
      <c r="B27" s="17"/>
      <c r="C27" s="17" t="s">
        <v>24</v>
      </c>
      <c r="D27" s="17"/>
      <c r="E27" s="24"/>
      <c r="F27" s="67">
        <f>SUM(F28:F29)</f>
        <v>228.05688959784337</v>
      </c>
      <c r="G27" s="67">
        <f t="shared" ref="G27:AF27" si="21">SUM(G28:G29)</f>
        <v>249.17619980792949</v>
      </c>
      <c r="H27" s="67">
        <f t="shared" si="21"/>
        <v>268.63045925891839</v>
      </c>
      <c r="I27" s="67">
        <f t="shared" si="21"/>
        <v>286.22126549629729</v>
      </c>
      <c r="J27" s="67">
        <f t="shared" si="21"/>
        <v>298.56740523531278</v>
      </c>
      <c r="K27" s="67">
        <f t="shared" si="21"/>
        <v>310.43582113733828</v>
      </c>
      <c r="L27" s="67">
        <f t="shared" si="21"/>
        <v>316.75957792693953</v>
      </c>
      <c r="M27" s="67">
        <f t="shared" si="21"/>
        <v>330.92426833077781</v>
      </c>
      <c r="N27" s="67">
        <f t="shared" si="21"/>
        <v>340.09549610519878</v>
      </c>
      <c r="O27" s="67">
        <f t="shared" si="21"/>
        <v>353.75321846721249</v>
      </c>
      <c r="P27" s="67">
        <f t="shared" si="21"/>
        <v>371.03306158352484</v>
      </c>
      <c r="Q27" s="67">
        <f t="shared" si="21"/>
        <v>373.97853011961098</v>
      </c>
      <c r="R27" s="67">
        <f t="shared" si="21"/>
        <v>373.38631833158991</v>
      </c>
      <c r="S27" s="67">
        <f t="shared" si="21"/>
        <v>371.80172300966336</v>
      </c>
      <c r="T27" s="67">
        <f t="shared" si="21"/>
        <v>379.2292376051289</v>
      </c>
      <c r="U27" s="67">
        <f t="shared" si="21"/>
        <v>390.36443545422856</v>
      </c>
      <c r="V27" s="67">
        <f t="shared" si="21"/>
        <v>375.27510782488639</v>
      </c>
      <c r="W27" s="67">
        <f t="shared" si="21"/>
        <v>351.3969243487179</v>
      </c>
      <c r="X27" s="67">
        <f t="shared" si="21"/>
        <v>323.7250420032471</v>
      </c>
      <c r="Y27" s="67">
        <f t="shared" si="21"/>
        <v>327.05479615024285</v>
      </c>
      <c r="Z27" s="67">
        <f t="shared" si="21"/>
        <v>335.16557823524619</v>
      </c>
      <c r="AA27" s="67">
        <f t="shared" si="21"/>
        <v>332.89874605334626</v>
      </c>
      <c r="AB27" s="67">
        <f t="shared" si="21"/>
        <v>339.71804956510255</v>
      </c>
      <c r="AC27" s="67">
        <f t="shared" si="21"/>
        <v>344.77871148573803</v>
      </c>
      <c r="AD27" s="67">
        <f t="shared" si="21"/>
        <v>344.70113184102411</v>
      </c>
      <c r="AE27" s="67">
        <f t="shared" si="21"/>
        <v>350.89667287379035</v>
      </c>
      <c r="AF27" s="67">
        <f t="shared" si="21"/>
        <v>350.35111411320258</v>
      </c>
      <c r="AG27" s="22"/>
      <c r="AH27" s="25"/>
    </row>
    <row r="28" spans="1:34">
      <c r="A28" s="18">
        <v>15</v>
      </c>
      <c r="C28" s="19" t="s">
        <v>21</v>
      </c>
      <c r="E28" s="20" t="str">
        <f>$E$2</f>
        <v>ktoe</v>
      </c>
      <c r="F28" s="106">
        <v>228.05688959784337</v>
      </c>
      <c r="G28" s="106">
        <v>249.17619980792949</v>
      </c>
      <c r="H28" s="106">
        <v>268.63045925891839</v>
      </c>
      <c r="I28" s="106">
        <v>286.22126549629729</v>
      </c>
      <c r="J28" s="106">
        <v>298.56740523531278</v>
      </c>
      <c r="K28" s="106">
        <v>310.43582113733828</v>
      </c>
      <c r="L28" s="106">
        <v>316.75957792693953</v>
      </c>
      <c r="M28" s="106">
        <v>330.92426833077781</v>
      </c>
      <c r="N28" s="106">
        <v>340.09549610519878</v>
      </c>
      <c r="O28" s="106">
        <v>353.75321846721249</v>
      </c>
      <c r="P28" s="106">
        <v>371.03306158352484</v>
      </c>
      <c r="Q28" s="106">
        <v>373.97853011961098</v>
      </c>
      <c r="R28" s="106">
        <v>373.38631833158991</v>
      </c>
      <c r="S28" s="106">
        <v>371.80172300966336</v>
      </c>
      <c r="T28" s="106">
        <v>379.2292376051289</v>
      </c>
      <c r="U28" s="106">
        <v>390.36443545422856</v>
      </c>
      <c r="V28" s="106">
        <v>375.27510782488639</v>
      </c>
      <c r="W28" s="106">
        <v>351.3969243487179</v>
      </c>
      <c r="X28" s="106">
        <v>323.7250420032471</v>
      </c>
      <c r="Y28" s="106">
        <v>327.05479615024285</v>
      </c>
      <c r="Z28" s="106">
        <v>335.16557823524619</v>
      </c>
      <c r="AA28" s="106">
        <v>332.89874605334626</v>
      </c>
      <c r="AB28" s="106">
        <v>339.71804956510255</v>
      </c>
      <c r="AC28" s="106">
        <v>344.77871148573803</v>
      </c>
      <c r="AD28" s="106">
        <v>344.70113184102411</v>
      </c>
      <c r="AE28" s="107">
        <v>350.89667287379035</v>
      </c>
      <c r="AF28" s="107">
        <v>350.35111411320258</v>
      </c>
      <c r="AG28" s="22"/>
      <c r="AH28" s="21"/>
    </row>
    <row r="29" spans="1:34">
      <c r="A29" s="18">
        <v>16</v>
      </c>
      <c r="C29" s="19" t="s">
        <v>22</v>
      </c>
      <c r="E29" s="20" t="str">
        <f>$E$2</f>
        <v>ktoe</v>
      </c>
      <c r="F29" s="106">
        <v>0</v>
      </c>
      <c r="G29" s="106">
        <v>0</v>
      </c>
      <c r="H29" s="106">
        <v>0</v>
      </c>
      <c r="I29" s="106">
        <v>0</v>
      </c>
      <c r="J29" s="106">
        <v>0</v>
      </c>
      <c r="K29" s="106">
        <v>0</v>
      </c>
      <c r="L29" s="106">
        <v>0</v>
      </c>
      <c r="M29" s="106">
        <v>0</v>
      </c>
      <c r="N29" s="106">
        <v>0</v>
      </c>
      <c r="O29" s="106">
        <v>0</v>
      </c>
      <c r="P29" s="106">
        <v>0</v>
      </c>
      <c r="Q29" s="106">
        <v>0</v>
      </c>
      <c r="R29" s="106">
        <v>0</v>
      </c>
      <c r="S29" s="106">
        <v>0</v>
      </c>
      <c r="T29" s="106">
        <v>0</v>
      </c>
      <c r="U29" s="106">
        <v>0</v>
      </c>
      <c r="V29" s="106">
        <v>0</v>
      </c>
      <c r="W29" s="106">
        <v>0</v>
      </c>
      <c r="X29" s="106">
        <v>0</v>
      </c>
      <c r="Y29" s="106">
        <v>0</v>
      </c>
      <c r="Z29" s="106">
        <v>0</v>
      </c>
      <c r="AA29" s="106">
        <v>0</v>
      </c>
      <c r="AB29" s="106">
        <v>0</v>
      </c>
      <c r="AC29" s="106">
        <v>0</v>
      </c>
      <c r="AD29" s="106">
        <v>0</v>
      </c>
      <c r="AE29" s="107">
        <v>0</v>
      </c>
      <c r="AF29" s="107">
        <v>0</v>
      </c>
      <c r="AG29" s="22"/>
      <c r="AH29" s="21"/>
    </row>
    <row r="30" spans="1:34">
      <c r="A30" s="23"/>
      <c r="B30" s="17"/>
      <c r="C30" s="17" t="s">
        <v>25</v>
      </c>
      <c r="D30" s="17"/>
      <c r="E30" s="24"/>
      <c r="F30" s="67">
        <f>SUM(F31:F37)</f>
        <v>0</v>
      </c>
      <c r="G30" s="67">
        <f t="shared" ref="G30:AF30" si="22">SUM(G31:G37)</f>
        <v>0</v>
      </c>
      <c r="H30" s="67">
        <f t="shared" si="22"/>
        <v>0</v>
      </c>
      <c r="I30" s="67">
        <f t="shared" si="22"/>
        <v>0</v>
      </c>
      <c r="J30" s="67">
        <f t="shared" si="22"/>
        <v>0</v>
      </c>
      <c r="K30" s="67">
        <f t="shared" si="22"/>
        <v>0</v>
      </c>
      <c r="L30" s="67">
        <f t="shared" si="22"/>
        <v>0</v>
      </c>
      <c r="M30" s="67">
        <f t="shared" si="22"/>
        <v>0</v>
      </c>
      <c r="N30" s="67">
        <f t="shared" si="22"/>
        <v>0</v>
      </c>
      <c r="O30" s="67">
        <f t="shared" si="22"/>
        <v>0</v>
      </c>
      <c r="P30" s="67">
        <f t="shared" si="22"/>
        <v>0</v>
      </c>
      <c r="Q30" s="67">
        <f t="shared" si="22"/>
        <v>0</v>
      </c>
      <c r="R30" s="67">
        <f t="shared" si="22"/>
        <v>0</v>
      </c>
      <c r="S30" s="67">
        <f t="shared" si="22"/>
        <v>0</v>
      </c>
      <c r="T30" s="67">
        <f t="shared" si="22"/>
        <v>0</v>
      </c>
      <c r="U30" s="67">
        <f t="shared" si="22"/>
        <v>0</v>
      </c>
      <c r="V30" s="67">
        <f t="shared" si="22"/>
        <v>0</v>
      </c>
      <c r="W30" s="67">
        <f t="shared" si="22"/>
        <v>0</v>
      </c>
      <c r="X30" s="67">
        <f t="shared" si="22"/>
        <v>0</v>
      </c>
      <c r="Y30" s="67">
        <f t="shared" si="22"/>
        <v>0</v>
      </c>
      <c r="Z30" s="67">
        <f t="shared" si="22"/>
        <v>0</v>
      </c>
      <c r="AA30" s="67">
        <f t="shared" si="22"/>
        <v>0</v>
      </c>
      <c r="AB30" s="67">
        <f t="shared" si="22"/>
        <v>0</v>
      </c>
      <c r="AC30" s="67">
        <f t="shared" si="22"/>
        <v>0</v>
      </c>
      <c r="AD30" s="67">
        <f t="shared" si="22"/>
        <v>0</v>
      </c>
      <c r="AE30" s="67">
        <f t="shared" si="22"/>
        <v>0</v>
      </c>
      <c r="AF30" s="67">
        <f t="shared" si="22"/>
        <v>0</v>
      </c>
      <c r="AG30" s="22"/>
      <c r="AH30" s="25"/>
    </row>
    <row r="31" spans="1:34">
      <c r="A31" s="18">
        <v>17</v>
      </c>
      <c r="C31" s="19" t="s">
        <v>17</v>
      </c>
      <c r="E31" s="20" t="str">
        <f t="shared" ref="E31:E37" si="23">$E$2</f>
        <v>ktoe</v>
      </c>
      <c r="F31" s="106">
        <v>0</v>
      </c>
      <c r="G31" s="106">
        <v>0</v>
      </c>
      <c r="H31" s="106">
        <v>0</v>
      </c>
      <c r="I31" s="106">
        <v>0</v>
      </c>
      <c r="J31" s="106">
        <v>0</v>
      </c>
      <c r="K31" s="106">
        <v>0</v>
      </c>
      <c r="L31" s="106">
        <v>0</v>
      </c>
      <c r="M31" s="106">
        <v>0</v>
      </c>
      <c r="N31" s="106">
        <v>0</v>
      </c>
      <c r="O31" s="106">
        <v>0</v>
      </c>
      <c r="P31" s="106">
        <v>0</v>
      </c>
      <c r="Q31" s="106">
        <v>0</v>
      </c>
      <c r="R31" s="106">
        <v>0</v>
      </c>
      <c r="S31" s="106">
        <v>0</v>
      </c>
      <c r="T31" s="106">
        <v>0</v>
      </c>
      <c r="U31" s="106">
        <v>0</v>
      </c>
      <c r="V31" s="106">
        <v>0</v>
      </c>
      <c r="W31" s="106">
        <v>0</v>
      </c>
      <c r="X31" s="106">
        <v>0</v>
      </c>
      <c r="Y31" s="106">
        <v>0</v>
      </c>
      <c r="Z31" s="106">
        <v>0</v>
      </c>
      <c r="AA31" s="106">
        <v>0</v>
      </c>
      <c r="AB31" s="106">
        <v>0</v>
      </c>
      <c r="AC31" s="106">
        <v>0</v>
      </c>
      <c r="AD31" s="106">
        <v>0</v>
      </c>
      <c r="AE31" s="106">
        <v>0</v>
      </c>
      <c r="AF31" s="106">
        <v>0</v>
      </c>
      <c r="AG31" s="22"/>
      <c r="AH31" s="21"/>
    </row>
    <row r="32" spans="1:34">
      <c r="A32" s="18">
        <v>18</v>
      </c>
      <c r="C32" s="86" t="s">
        <v>135</v>
      </c>
      <c r="D32" s="86"/>
      <c r="E32" s="20" t="str">
        <f t="shared" si="23"/>
        <v>ktoe</v>
      </c>
      <c r="F32" s="106">
        <v>0</v>
      </c>
      <c r="G32" s="106">
        <v>0</v>
      </c>
      <c r="H32" s="106">
        <v>0</v>
      </c>
      <c r="I32" s="106">
        <v>0</v>
      </c>
      <c r="J32" s="106">
        <v>0</v>
      </c>
      <c r="K32" s="106">
        <v>0</v>
      </c>
      <c r="L32" s="106">
        <v>0</v>
      </c>
      <c r="M32" s="106">
        <v>0</v>
      </c>
      <c r="N32" s="106">
        <v>0</v>
      </c>
      <c r="O32" s="106">
        <v>0</v>
      </c>
      <c r="P32" s="106">
        <v>0</v>
      </c>
      <c r="Q32" s="106">
        <v>0</v>
      </c>
      <c r="R32" s="106">
        <v>0</v>
      </c>
      <c r="S32" s="106">
        <v>0</v>
      </c>
      <c r="T32" s="106">
        <v>0</v>
      </c>
      <c r="U32" s="106">
        <v>0</v>
      </c>
      <c r="V32" s="106">
        <v>0</v>
      </c>
      <c r="W32" s="106">
        <v>0</v>
      </c>
      <c r="X32" s="106">
        <v>0</v>
      </c>
      <c r="Y32" s="106">
        <v>0</v>
      </c>
      <c r="Z32" s="106">
        <v>0</v>
      </c>
      <c r="AA32" s="106">
        <v>0</v>
      </c>
      <c r="AB32" s="106">
        <v>0</v>
      </c>
      <c r="AC32" s="106">
        <v>0</v>
      </c>
      <c r="AD32" s="106">
        <v>0</v>
      </c>
      <c r="AE32" s="106">
        <v>0</v>
      </c>
      <c r="AF32" s="106">
        <v>0</v>
      </c>
      <c r="AG32" s="22"/>
      <c r="AH32" s="87" t="s">
        <v>131</v>
      </c>
    </row>
    <row r="33" spans="1:34">
      <c r="A33" s="18">
        <v>19</v>
      </c>
      <c r="C33" s="19" t="s">
        <v>18</v>
      </c>
      <c r="E33" s="20" t="str">
        <f t="shared" si="23"/>
        <v>ktoe</v>
      </c>
      <c r="F33" s="106">
        <v>0</v>
      </c>
      <c r="G33" s="106">
        <v>0</v>
      </c>
      <c r="H33" s="106">
        <v>0</v>
      </c>
      <c r="I33" s="106">
        <v>0</v>
      </c>
      <c r="J33" s="106">
        <v>0</v>
      </c>
      <c r="K33" s="106">
        <v>0</v>
      </c>
      <c r="L33" s="106">
        <v>0</v>
      </c>
      <c r="M33" s="106">
        <v>0</v>
      </c>
      <c r="N33" s="106">
        <v>0</v>
      </c>
      <c r="O33" s="106">
        <v>0</v>
      </c>
      <c r="P33" s="106">
        <v>0</v>
      </c>
      <c r="Q33" s="106">
        <v>0</v>
      </c>
      <c r="R33" s="106">
        <v>0</v>
      </c>
      <c r="S33" s="106">
        <v>0</v>
      </c>
      <c r="T33" s="106">
        <v>0</v>
      </c>
      <c r="U33" s="106">
        <v>0</v>
      </c>
      <c r="V33" s="106">
        <v>0</v>
      </c>
      <c r="W33" s="106">
        <v>0</v>
      </c>
      <c r="X33" s="106">
        <v>0</v>
      </c>
      <c r="Y33" s="106">
        <v>0</v>
      </c>
      <c r="Z33" s="106">
        <v>0</v>
      </c>
      <c r="AA33" s="106">
        <v>0</v>
      </c>
      <c r="AB33" s="106">
        <v>0</v>
      </c>
      <c r="AC33" s="106">
        <v>0</v>
      </c>
      <c r="AD33" s="106">
        <v>0</v>
      </c>
      <c r="AE33" s="106">
        <v>0</v>
      </c>
      <c r="AF33" s="106">
        <v>0</v>
      </c>
      <c r="AG33" s="22"/>
      <c r="AH33" s="21"/>
    </row>
    <row r="34" spans="1:34">
      <c r="A34" s="18">
        <v>20</v>
      </c>
      <c r="C34" s="19" t="s">
        <v>19</v>
      </c>
      <c r="E34" s="20" t="str">
        <f t="shared" si="23"/>
        <v>ktoe</v>
      </c>
      <c r="F34" s="106">
        <v>0</v>
      </c>
      <c r="G34" s="106">
        <v>0</v>
      </c>
      <c r="H34" s="106">
        <v>0</v>
      </c>
      <c r="I34" s="106">
        <v>0</v>
      </c>
      <c r="J34" s="106">
        <v>0</v>
      </c>
      <c r="K34" s="106">
        <v>0</v>
      </c>
      <c r="L34" s="106">
        <v>0</v>
      </c>
      <c r="M34" s="106">
        <v>0</v>
      </c>
      <c r="N34" s="106">
        <v>0</v>
      </c>
      <c r="O34" s="106">
        <v>0</v>
      </c>
      <c r="P34" s="106">
        <v>0</v>
      </c>
      <c r="Q34" s="106">
        <v>0</v>
      </c>
      <c r="R34" s="106">
        <v>0</v>
      </c>
      <c r="S34" s="106">
        <v>0</v>
      </c>
      <c r="T34" s="106">
        <v>0</v>
      </c>
      <c r="U34" s="106">
        <v>0</v>
      </c>
      <c r="V34" s="106">
        <v>0</v>
      </c>
      <c r="W34" s="106">
        <v>0</v>
      </c>
      <c r="X34" s="106">
        <v>0</v>
      </c>
      <c r="Y34" s="106">
        <v>0</v>
      </c>
      <c r="Z34" s="106">
        <v>0</v>
      </c>
      <c r="AA34" s="106">
        <v>0</v>
      </c>
      <c r="AB34" s="106">
        <v>0</v>
      </c>
      <c r="AC34" s="106">
        <v>0</v>
      </c>
      <c r="AD34" s="106">
        <v>0</v>
      </c>
      <c r="AE34" s="106">
        <v>0</v>
      </c>
      <c r="AF34" s="106">
        <v>0</v>
      </c>
      <c r="AG34" s="22"/>
      <c r="AH34" s="21"/>
    </row>
    <row r="35" spans="1:34">
      <c r="A35" s="18">
        <v>21</v>
      </c>
      <c r="C35" s="19" t="s">
        <v>20</v>
      </c>
      <c r="E35" s="20" t="str">
        <f t="shared" si="23"/>
        <v>ktoe</v>
      </c>
      <c r="F35" s="106">
        <v>0</v>
      </c>
      <c r="G35" s="106">
        <v>0</v>
      </c>
      <c r="H35" s="106">
        <v>0</v>
      </c>
      <c r="I35" s="106">
        <v>0</v>
      </c>
      <c r="J35" s="106">
        <v>0</v>
      </c>
      <c r="K35" s="106">
        <v>0</v>
      </c>
      <c r="L35" s="106">
        <v>0</v>
      </c>
      <c r="M35" s="106">
        <v>0</v>
      </c>
      <c r="N35" s="106">
        <v>0</v>
      </c>
      <c r="O35" s="106">
        <v>0</v>
      </c>
      <c r="P35" s="106">
        <v>0</v>
      </c>
      <c r="Q35" s="106">
        <v>0</v>
      </c>
      <c r="R35" s="106">
        <v>0</v>
      </c>
      <c r="S35" s="106">
        <v>0</v>
      </c>
      <c r="T35" s="106">
        <v>0</v>
      </c>
      <c r="U35" s="106">
        <v>0</v>
      </c>
      <c r="V35" s="106">
        <v>0</v>
      </c>
      <c r="W35" s="106">
        <v>0</v>
      </c>
      <c r="X35" s="106">
        <v>0</v>
      </c>
      <c r="Y35" s="106">
        <v>0</v>
      </c>
      <c r="Z35" s="106">
        <v>0</v>
      </c>
      <c r="AA35" s="106">
        <v>0</v>
      </c>
      <c r="AB35" s="106">
        <v>0</v>
      </c>
      <c r="AC35" s="106">
        <v>0</v>
      </c>
      <c r="AD35" s="106">
        <v>0</v>
      </c>
      <c r="AE35" s="106">
        <v>0</v>
      </c>
      <c r="AF35" s="106">
        <v>0</v>
      </c>
      <c r="AG35" s="22"/>
      <c r="AH35" s="21"/>
    </row>
    <row r="36" spans="1:34">
      <c r="A36" s="18">
        <v>22</v>
      </c>
      <c r="C36" s="19" t="s">
        <v>21</v>
      </c>
      <c r="E36" s="20" t="str">
        <f t="shared" si="23"/>
        <v>ktoe</v>
      </c>
      <c r="F36" s="106">
        <v>0</v>
      </c>
      <c r="G36" s="106">
        <v>0</v>
      </c>
      <c r="H36" s="106">
        <v>0</v>
      </c>
      <c r="I36" s="106">
        <v>0</v>
      </c>
      <c r="J36" s="106">
        <v>0</v>
      </c>
      <c r="K36" s="106">
        <v>0</v>
      </c>
      <c r="L36" s="106">
        <v>0</v>
      </c>
      <c r="M36" s="106">
        <v>0</v>
      </c>
      <c r="N36" s="106">
        <v>0</v>
      </c>
      <c r="O36" s="106">
        <v>0</v>
      </c>
      <c r="P36" s="106">
        <v>0</v>
      </c>
      <c r="Q36" s="106">
        <v>0</v>
      </c>
      <c r="R36" s="106">
        <v>0</v>
      </c>
      <c r="S36" s="106">
        <v>0</v>
      </c>
      <c r="T36" s="106">
        <v>0</v>
      </c>
      <c r="U36" s="106">
        <v>0</v>
      </c>
      <c r="V36" s="106">
        <v>0</v>
      </c>
      <c r="W36" s="106">
        <v>0</v>
      </c>
      <c r="X36" s="106">
        <v>0</v>
      </c>
      <c r="Y36" s="106">
        <v>0</v>
      </c>
      <c r="Z36" s="106">
        <v>0</v>
      </c>
      <c r="AA36" s="106">
        <v>0</v>
      </c>
      <c r="AB36" s="106">
        <v>0</v>
      </c>
      <c r="AC36" s="106">
        <v>0</v>
      </c>
      <c r="AD36" s="106">
        <v>0</v>
      </c>
      <c r="AE36" s="106">
        <v>0</v>
      </c>
      <c r="AF36" s="106">
        <v>0</v>
      </c>
      <c r="AG36" s="22"/>
      <c r="AH36" s="21"/>
    </row>
    <row r="37" spans="1:34">
      <c r="A37" s="18">
        <v>23</v>
      </c>
      <c r="C37" s="19" t="s">
        <v>22</v>
      </c>
      <c r="E37" s="20" t="str">
        <f t="shared" si="23"/>
        <v>ktoe</v>
      </c>
      <c r="F37" s="106">
        <v>0</v>
      </c>
      <c r="G37" s="106">
        <v>0</v>
      </c>
      <c r="H37" s="106">
        <v>0</v>
      </c>
      <c r="I37" s="106">
        <v>0</v>
      </c>
      <c r="J37" s="106">
        <v>0</v>
      </c>
      <c r="K37" s="106">
        <v>0</v>
      </c>
      <c r="L37" s="106">
        <v>0</v>
      </c>
      <c r="M37" s="106">
        <v>0</v>
      </c>
      <c r="N37" s="106">
        <v>0</v>
      </c>
      <c r="O37" s="106">
        <v>0</v>
      </c>
      <c r="P37" s="106">
        <v>0</v>
      </c>
      <c r="Q37" s="106">
        <v>0</v>
      </c>
      <c r="R37" s="106">
        <v>0</v>
      </c>
      <c r="S37" s="106">
        <v>0</v>
      </c>
      <c r="T37" s="106">
        <v>0</v>
      </c>
      <c r="U37" s="106">
        <v>0</v>
      </c>
      <c r="V37" s="106">
        <v>0</v>
      </c>
      <c r="W37" s="106">
        <v>0</v>
      </c>
      <c r="X37" s="106">
        <v>0</v>
      </c>
      <c r="Y37" s="106">
        <v>0</v>
      </c>
      <c r="Z37" s="106">
        <v>0</v>
      </c>
      <c r="AA37" s="106">
        <v>0</v>
      </c>
      <c r="AB37" s="106">
        <v>0</v>
      </c>
      <c r="AC37" s="106">
        <v>0</v>
      </c>
      <c r="AD37" s="106">
        <v>0</v>
      </c>
      <c r="AE37" s="106">
        <v>0</v>
      </c>
      <c r="AF37" s="106">
        <v>0</v>
      </c>
      <c r="AG37" s="22"/>
      <c r="AH37" s="21"/>
    </row>
    <row r="38" spans="1:34">
      <c r="A38" s="23"/>
      <c r="B38" s="17"/>
      <c r="C38" s="17" t="s">
        <v>26</v>
      </c>
      <c r="D38" s="17"/>
      <c r="E38" s="24"/>
      <c r="F38" s="67">
        <f>SUM(F39:F45)</f>
        <v>4.517880625006593</v>
      </c>
      <c r="G38" s="67">
        <f t="shared" ref="G38:AF38" si="24">SUM(G39:G45)</f>
        <v>5.3433633404976764</v>
      </c>
      <c r="H38" s="67">
        <f t="shared" si="24"/>
        <v>4.7951869250376085</v>
      </c>
      <c r="I38" s="67">
        <f t="shared" si="24"/>
        <v>5.3114028310323871</v>
      </c>
      <c r="J38" s="67">
        <f t="shared" si="24"/>
        <v>6.7354542954000003</v>
      </c>
      <c r="K38" s="67">
        <f t="shared" si="24"/>
        <v>6.7731919471259996</v>
      </c>
      <c r="L38" s="67">
        <f t="shared" si="24"/>
        <v>6.8472341751960002</v>
      </c>
      <c r="M38" s="67">
        <f t="shared" si="24"/>
        <v>7.6920321128850002</v>
      </c>
      <c r="N38" s="67">
        <f t="shared" si="24"/>
        <v>7.3270755822689999</v>
      </c>
      <c r="O38" s="67">
        <f t="shared" si="24"/>
        <v>7.4519919864000004</v>
      </c>
      <c r="P38" s="67">
        <f t="shared" si="24"/>
        <v>7.7624916524999996</v>
      </c>
      <c r="Q38" s="67">
        <f t="shared" si="24"/>
        <v>8.7656444198999992</v>
      </c>
      <c r="R38" s="67">
        <f t="shared" si="24"/>
        <v>8.7178752259000003</v>
      </c>
      <c r="S38" s="67">
        <f t="shared" si="24"/>
        <v>9.1716824294400006</v>
      </c>
      <c r="T38" s="67">
        <f t="shared" si="24"/>
        <v>9.1477978397800008</v>
      </c>
      <c r="U38" s="67">
        <f t="shared" si="24"/>
        <v>9.1477978397800008</v>
      </c>
      <c r="V38" s="67">
        <f t="shared" si="24"/>
        <v>9.3388745570600005</v>
      </c>
      <c r="W38" s="67">
        <f t="shared" si="24"/>
        <v>9.3388745570600005</v>
      </c>
      <c r="X38" s="67">
        <f t="shared" si="24"/>
        <v>9.3388745570600005</v>
      </c>
      <c r="Y38" s="67">
        <f t="shared" si="24"/>
        <v>9.6441464029722415</v>
      </c>
      <c r="Z38" s="67">
        <f t="shared" si="24"/>
        <v>9.9853925263366996</v>
      </c>
      <c r="AA38" s="67">
        <f t="shared" si="24"/>
        <v>9.9615011882051903</v>
      </c>
      <c r="AB38" s="67">
        <f t="shared" si="24"/>
        <v>10.188545251943072</v>
      </c>
      <c r="AC38" s="67">
        <f t="shared" si="24"/>
        <v>10.123925486326952</v>
      </c>
      <c r="AD38" s="67">
        <f t="shared" si="24"/>
        <v>10.110688996175821</v>
      </c>
      <c r="AE38" s="67">
        <f t="shared" si="24"/>
        <v>10.124164329748348</v>
      </c>
      <c r="AF38" s="67">
        <f t="shared" si="24"/>
        <v>10.208148527598615</v>
      </c>
      <c r="AG38" s="22"/>
      <c r="AH38" s="25"/>
    </row>
    <row r="39" spans="1:34">
      <c r="A39" s="18">
        <v>24</v>
      </c>
      <c r="C39" s="19" t="s">
        <v>17</v>
      </c>
      <c r="E39" s="20" t="str">
        <f t="shared" ref="E39:E45" si="25">$E$2</f>
        <v>ktoe</v>
      </c>
      <c r="F39" s="106">
        <v>0</v>
      </c>
      <c r="G39" s="106">
        <v>0</v>
      </c>
      <c r="H39" s="106">
        <v>0</v>
      </c>
      <c r="I39" s="106">
        <v>0</v>
      </c>
      <c r="J39" s="106">
        <v>0</v>
      </c>
      <c r="K39" s="106">
        <v>0</v>
      </c>
      <c r="L39" s="106">
        <v>0</v>
      </c>
      <c r="M39" s="106">
        <v>0</v>
      </c>
      <c r="N39" s="106">
        <v>0</v>
      </c>
      <c r="O39" s="106">
        <v>0</v>
      </c>
      <c r="P39" s="106">
        <v>0</v>
      </c>
      <c r="Q39" s="106">
        <v>0</v>
      </c>
      <c r="R39" s="106">
        <v>0</v>
      </c>
      <c r="S39" s="106">
        <v>0</v>
      </c>
      <c r="T39" s="106">
        <v>0</v>
      </c>
      <c r="U39" s="106">
        <v>0</v>
      </c>
      <c r="V39" s="106">
        <v>0</v>
      </c>
      <c r="W39" s="106">
        <v>0</v>
      </c>
      <c r="X39" s="106">
        <v>0</v>
      </c>
      <c r="Y39" s="106">
        <v>0</v>
      </c>
      <c r="Z39" s="106">
        <v>0</v>
      </c>
      <c r="AA39" s="106">
        <v>0</v>
      </c>
      <c r="AB39" s="106">
        <v>0</v>
      </c>
      <c r="AC39" s="106">
        <v>0</v>
      </c>
      <c r="AD39" s="106">
        <v>0</v>
      </c>
      <c r="AE39" s="106">
        <v>0</v>
      </c>
      <c r="AF39" s="106">
        <v>0</v>
      </c>
      <c r="AG39" s="22"/>
      <c r="AH39" s="21"/>
    </row>
    <row r="40" spans="1:34">
      <c r="A40" s="18">
        <v>25</v>
      </c>
      <c r="C40" s="86" t="s">
        <v>135</v>
      </c>
      <c r="D40" s="86"/>
      <c r="E40" s="20" t="str">
        <f t="shared" si="25"/>
        <v>ktoe</v>
      </c>
      <c r="F40" s="106">
        <v>0</v>
      </c>
      <c r="G40" s="106">
        <v>0</v>
      </c>
      <c r="H40" s="106">
        <v>0</v>
      </c>
      <c r="I40" s="106">
        <v>0</v>
      </c>
      <c r="J40" s="106">
        <v>0</v>
      </c>
      <c r="K40" s="106">
        <v>0</v>
      </c>
      <c r="L40" s="106">
        <v>0</v>
      </c>
      <c r="M40" s="106">
        <v>0</v>
      </c>
      <c r="N40" s="106">
        <v>0</v>
      </c>
      <c r="O40" s="106">
        <v>0</v>
      </c>
      <c r="P40" s="106">
        <v>0</v>
      </c>
      <c r="Q40" s="106">
        <v>0</v>
      </c>
      <c r="R40" s="106">
        <v>0</v>
      </c>
      <c r="S40" s="106">
        <v>0</v>
      </c>
      <c r="T40" s="106">
        <v>0</v>
      </c>
      <c r="U40" s="106">
        <v>0</v>
      </c>
      <c r="V40" s="106">
        <v>0</v>
      </c>
      <c r="W40" s="106">
        <v>0</v>
      </c>
      <c r="X40" s="106">
        <v>0</v>
      </c>
      <c r="Y40" s="106">
        <v>0</v>
      </c>
      <c r="Z40" s="106">
        <v>0</v>
      </c>
      <c r="AA40" s="106">
        <v>0</v>
      </c>
      <c r="AB40" s="106">
        <v>0</v>
      </c>
      <c r="AC40" s="106">
        <v>0</v>
      </c>
      <c r="AD40" s="106">
        <v>0</v>
      </c>
      <c r="AE40" s="106">
        <v>0</v>
      </c>
      <c r="AF40" s="106">
        <v>0</v>
      </c>
      <c r="AG40" s="22"/>
      <c r="AH40" s="87" t="s">
        <v>131</v>
      </c>
    </row>
    <row r="41" spans="1:34">
      <c r="A41" s="18">
        <v>26</v>
      </c>
      <c r="C41" s="19" t="s">
        <v>18</v>
      </c>
      <c r="E41" s="20" t="str">
        <f t="shared" si="25"/>
        <v>ktoe</v>
      </c>
      <c r="F41" s="106">
        <v>0</v>
      </c>
      <c r="G41" s="106">
        <v>0</v>
      </c>
      <c r="H41" s="106">
        <v>0</v>
      </c>
      <c r="I41" s="106">
        <v>0</v>
      </c>
      <c r="J41" s="106">
        <v>0</v>
      </c>
      <c r="K41" s="106">
        <v>0</v>
      </c>
      <c r="L41" s="106">
        <v>0</v>
      </c>
      <c r="M41" s="106">
        <v>0</v>
      </c>
      <c r="N41" s="106">
        <v>0</v>
      </c>
      <c r="O41" s="106">
        <v>0</v>
      </c>
      <c r="P41" s="106">
        <v>0</v>
      </c>
      <c r="Q41" s="106">
        <v>0</v>
      </c>
      <c r="R41" s="106">
        <v>0</v>
      </c>
      <c r="S41" s="106">
        <v>0</v>
      </c>
      <c r="T41" s="106">
        <v>0</v>
      </c>
      <c r="U41" s="106">
        <v>0</v>
      </c>
      <c r="V41" s="106">
        <v>0</v>
      </c>
      <c r="W41" s="106">
        <v>0</v>
      </c>
      <c r="X41" s="106">
        <v>0</v>
      </c>
      <c r="Y41" s="106">
        <v>0</v>
      </c>
      <c r="Z41" s="106">
        <v>0</v>
      </c>
      <c r="AA41" s="106">
        <v>0</v>
      </c>
      <c r="AB41" s="106">
        <v>0</v>
      </c>
      <c r="AC41" s="106">
        <v>0</v>
      </c>
      <c r="AD41" s="106">
        <v>0</v>
      </c>
      <c r="AE41" s="106">
        <v>0</v>
      </c>
      <c r="AF41" s="106">
        <v>0</v>
      </c>
      <c r="AG41" s="22"/>
      <c r="AH41" s="21"/>
    </row>
    <row r="42" spans="1:34">
      <c r="A42" s="18">
        <v>27</v>
      </c>
      <c r="C42" s="19" t="s">
        <v>19</v>
      </c>
      <c r="E42" s="20" t="str">
        <f t="shared" si="25"/>
        <v>ktoe</v>
      </c>
      <c r="F42" s="106">
        <v>0</v>
      </c>
      <c r="G42" s="106">
        <v>0</v>
      </c>
      <c r="H42" s="106">
        <v>0</v>
      </c>
      <c r="I42" s="106">
        <v>0</v>
      </c>
      <c r="J42" s="106">
        <v>0</v>
      </c>
      <c r="K42" s="106">
        <v>0</v>
      </c>
      <c r="L42" s="106">
        <v>0</v>
      </c>
      <c r="M42" s="106">
        <v>0</v>
      </c>
      <c r="N42" s="106">
        <v>0</v>
      </c>
      <c r="O42" s="106">
        <v>0</v>
      </c>
      <c r="P42" s="106">
        <v>0</v>
      </c>
      <c r="Q42" s="106">
        <v>0</v>
      </c>
      <c r="R42" s="106">
        <v>0</v>
      </c>
      <c r="S42" s="106">
        <v>0</v>
      </c>
      <c r="T42" s="106">
        <v>0</v>
      </c>
      <c r="U42" s="106">
        <v>0</v>
      </c>
      <c r="V42" s="106">
        <v>0</v>
      </c>
      <c r="W42" s="106">
        <v>0</v>
      </c>
      <c r="X42" s="106">
        <v>0</v>
      </c>
      <c r="Y42" s="106">
        <v>0</v>
      </c>
      <c r="Z42" s="106">
        <v>0</v>
      </c>
      <c r="AA42" s="106">
        <v>0</v>
      </c>
      <c r="AB42" s="106">
        <v>0</v>
      </c>
      <c r="AC42" s="106">
        <v>0</v>
      </c>
      <c r="AD42" s="106">
        <v>0</v>
      </c>
      <c r="AE42" s="106">
        <v>0</v>
      </c>
      <c r="AF42" s="106">
        <v>0</v>
      </c>
      <c r="AG42" s="22"/>
      <c r="AH42" s="21"/>
    </row>
    <row r="43" spans="1:34">
      <c r="A43" s="18">
        <v>28</v>
      </c>
      <c r="C43" s="19" t="s">
        <v>20</v>
      </c>
      <c r="E43" s="20" t="str">
        <f t="shared" si="25"/>
        <v>ktoe</v>
      </c>
      <c r="F43" s="106">
        <v>0</v>
      </c>
      <c r="G43" s="106">
        <v>0</v>
      </c>
      <c r="H43" s="106">
        <v>0</v>
      </c>
      <c r="I43" s="106">
        <v>0</v>
      </c>
      <c r="J43" s="106">
        <v>0</v>
      </c>
      <c r="K43" s="106">
        <v>0</v>
      </c>
      <c r="L43" s="106">
        <v>0</v>
      </c>
      <c r="M43" s="106">
        <v>0</v>
      </c>
      <c r="N43" s="106">
        <v>0</v>
      </c>
      <c r="O43" s="106">
        <v>0</v>
      </c>
      <c r="P43" s="106">
        <v>0</v>
      </c>
      <c r="Q43" s="106">
        <v>0</v>
      </c>
      <c r="R43" s="106">
        <v>0</v>
      </c>
      <c r="S43" s="106">
        <v>0</v>
      </c>
      <c r="T43" s="106">
        <v>0</v>
      </c>
      <c r="U43" s="106">
        <v>0</v>
      </c>
      <c r="V43" s="106">
        <v>0</v>
      </c>
      <c r="W43" s="106">
        <v>0</v>
      </c>
      <c r="X43" s="106">
        <v>0</v>
      </c>
      <c r="Y43" s="106">
        <v>0</v>
      </c>
      <c r="Z43" s="106">
        <v>0</v>
      </c>
      <c r="AA43" s="106">
        <v>0</v>
      </c>
      <c r="AB43" s="106">
        <v>0</v>
      </c>
      <c r="AC43" s="106">
        <v>0</v>
      </c>
      <c r="AD43" s="106">
        <v>0</v>
      </c>
      <c r="AE43" s="106">
        <v>0</v>
      </c>
      <c r="AF43" s="106">
        <v>0</v>
      </c>
      <c r="AG43" s="22"/>
      <c r="AH43" s="21"/>
    </row>
    <row r="44" spans="1:34">
      <c r="A44" s="18">
        <v>29</v>
      </c>
      <c r="C44" s="19" t="s">
        <v>21</v>
      </c>
      <c r="E44" s="20" t="str">
        <f t="shared" si="25"/>
        <v>ktoe</v>
      </c>
      <c r="F44" s="106">
        <v>4.517880625006593</v>
      </c>
      <c r="G44" s="106">
        <v>5.3433633404976764</v>
      </c>
      <c r="H44" s="106">
        <v>4.7951869250376085</v>
      </c>
      <c r="I44" s="106">
        <v>5.3114028310323871</v>
      </c>
      <c r="J44" s="106">
        <v>6.7354542954000003</v>
      </c>
      <c r="K44" s="106">
        <v>6.7731919471259996</v>
      </c>
      <c r="L44" s="106">
        <v>6.8472341751960002</v>
      </c>
      <c r="M44" s="106">
        <v>7.6920321128850002</v>
      </c>
      <c r="N44" s="106">
        <v>7.3270755822689999</v>
      </c>
      <c r="O44" s="106">
        <v>7.4519919864000004</v>
      </c>
      <c r="P44" s="106">
        <v>7.7624916524999996</v>
      </c>
      <c r="Q44" s="106">
        <v>8.7656444198999992</v>
      </c>
      <c r="R44" s="106">
        <v>8.7178752259000003</v>
      </c>
      <c r="S44" s="106">
        <v>9.1716824294400006</v>
      </c>
      <c r="T44" s="106">
        <v>9.1477978397800008</v>
      </c>
      <c r="U44" s="106">
        <v>9.1477978397800008</v>
      </c>
      <c r="V44" s="106">
        <v>9.3388745570600005</v>
      </c>
      <c r="W44" s="106">
        <v>9.3388745570600005</v>
      </c>
      <c r="X44" s="106">
        <v>9.3388745570600005</v>
      </c>
      <c r="Y44" s="106">
        <v>9.6441464029722415</v>
      </c>
      <c r="Z44" s="106">
        <v>9.9853925263366996</v>
      </c>
      <c r="AA44" s="106">
        <v>9.9615011882051903</v>
      </c>
      <c r="AB44" s="106">
        <v>10.188545251943072</v>
      </c>
      <c r="AC44" s="106">
        <v>10.123925486326952</v>
      </c>
      <c r="AD44" s="106">
        <v>10.110688996175821</v>
      </c>
      <c r="AE44" s="107">
        <v>10.124164329748348</v>
      </c>
      <c r="AF44" s="107">
        <v>10.208148527598615</v>
      </c>
      <c r="AG44" s="22"/>
      <c r="AH44" s="21"/>
    </row>
    <row r="45" spans="1:34">
      <c r="A45" s="18">
        <v>30</v>
      </c>
      <c r="C45" s="19" t="s">
        <v>22</v>
      </c>
      <c r="E45" s="20" t="str">
        <f t="shared" si="25"/>
        <v>ktoe</v>
      </c>
      <c r="F45" s="106">
        <v>0</v>
      </c>
      <c r="G45" s="106">
        <v>0</v>
      </c>
      <c r="H45" s="106">
        <v>0</v>
      </c>
      <c r="I45" s="106">
        <v>0</v>
      </c>
      <c r="J45" s="106">
        <v>0</v>
      </c>
      <c r="K45" s="106">
        <v>0</v>
      </c>
      <c r="L45" s="106">
        <v>0</v>
      </c>
      <c r="M45" s="106">
        <v>0</v>
      </c>
      <c r="N45" s="106">
        <v>0</v>
      </c>
      <c r="O45" s="106">
        <v>0</v>
      </c>
      <c r="P45" s="106">
        <v>0</v>
      </c>
      <c r="Q45" s="106">
        <v>0</v>
      </c>
      <c r="R45" s="106">
        <v>0</v>
      </c>
      <c r="S45" s="106">
        <v>0</v>
      </c>
      <c r="T45" s="106">
        <v>0</v>
      </c>
      <c r="U45" s="106">
        <v>0</v>
      </c>
      <c r="V45" s="106">
        <v>0</v>
      </c>
      <c r="W45" s="106">
        <v>0</v>
      </c>
      <c r="X45" s="106">
        <v>0</v>
      </c>
      <c r="Y45" s="106">
        <v>0</v>
      </c>
      <c r="Z45" s="106">
        <v>0</v>
      </c>
      <c r="AA45" s="106">
        <v>0</v>
      </c>
      <c r="AB45" s="106">
        <v>0</v>
      </c>
      <c r="AC45" s="106">
        <v>0</v>
      </c>
      <c r="AD45" s="106">
        <v>0</v>
      </c>
      <c r="AE45" s="106">
        <v>0</v>
      </c>
      <c r="AF45" s="106">
        <v>0</v>
      </c>
      <c r="AG45" s="22"/>
      <c r="AH45" s="21"/>
    </row>
    <row r="46" spans="1:34">
      <c r="A46" s="23"/>
      <c r="B46" s="88"/>
      <c r="C46" s="17" t="s">
        <v>136</v>
      </c>
      <c r="D46" s="23"/>
      <c r="E46" s="26"/>
      <c r="F46" s="118">
        <f>SUM(F47:F53)</f>
        <v>676.25622772030533</v>
      </c>
      <c r="G46" s="118">
        <f t="shared" ref="G46:AF46" si="26">SUM(G47:G53)</f>
        <v>727.37058267203315</v>
      </c>
      <c r="H46" s="118">
        <f t="shared" si="26"/>
        <v>789.95172097399382</v>
      </c>
      <c r="I46" s="118">
        <f t="shared" si="26"/>
        <v>825.1485290383655</v>
      </c>
      <c r="J46" s="118">
        <f t="shared" si="26"/>
        <v>879.54543955705003</v>
      </c>
      <c r="K46" s="118">
        <f t="shared" si="26"/>
        <v>932.79900710869845</v>
      </c>
      <c r="L46" s="118">
        <f t="shared" si="26"/>
        <v>1001.6851900119398</v>
      </c>
      <c r="M46" s="118">
        <f t="shared" si="26"/>
        <v>1031.7856593187753</v>
      </c>
      <c r="N46" s="118">
        <f t="shared" si="26"/>
        <v>1098.0647268333587</v>
      </c>
      <c r="O46" s="118">
        <f t="shared" si="26"/>
        <v>1138.9841451589343</v>
      </c>
      <c r="P46" s="118">
        <f t="shared" si="26"/>
        <v>1188.4514106433953</v>
      </c>
      <c r="Q46" s="118">
        <f t="shared" si="26"/>
        <v>1256.6079432019965</v>
      </c>
      <c r="R46" s="118">
        <f t="shared" si="26"/>
        <v>1480.1463386317296</v>
      </c>
      <c r="S46" s="118">
        <f t="shared" si="26"/>
        <v>1541.6708602547058</v>
      </c>
      <c r="T46" s="118">
        <f t="shared" si="26"/>
        <v>1569.9728032594401</v>
      </c>
      <c r="U46" s="118">
        <f t="shared" si="26"/>
        <v>1564.1584486455054</v>
      </c>
      <c r="V46" s="118">
        <f t="shared" si="26"/>
        <v>1662.4660720843967</v>
      </c>
      <c r="W46" s="118">
        <f t="shared" si="26"/>
        <v>1746.1974686386889</v>
      </c>
      <c r="X46" s="118">
        <f t="shared" si="26"/>
        <v>1799.7865800780323</v>
      </c>
      <c r="Y46" s="118">
        <f t="shared" si="26"/>
        <v>1807.2983023220745</v>
      </c>
      <c r="Z46" s="118">
        <f t="shared" si="26"/>
        <v>1825.1921419843145</v>
      </c>
      <c r="AA46" s="118">
        <f t="shared" si="26"/>
        <v>1886.3790508979569</v>
      </c>
      <c r="AB46" s="118">
        <f t="shared" si="26"/>
        <v>1923.8717391776711</v>
      </c>
      <c r="AC46" s="118">
        <f t="shared" si="26"/>
        <v>1925.2247854518134</v>
      </c>
      <c r="AD46" s="118">
        <f t="shared" si="26"/>
        <v>1936.0992084126342</v>
      </c>
      <c r="AE46" s="118">
        <f t="shared" si="26"/>
        <v>1952.9591514902588</v>
      </c>
      <c r="AF46" s="118">
        <f t="shared" si="26"/>
        <v>1967.0901683131076</v>
      </c>
      <c r="AH46" s="23"/>
    </row>
    <row r="47" spans="1:34">
      <c r="A47" s="89" t="str">
        <f>A31&amp;"+"&amp;A39</f>
        <v>17+24</v>
      </c>
      <c r="B47" s="90"/>
      <c r="C47" s="91" t="s">
        <v>17</v>
      </c>
      <c r="D47" s="91"/>
      <c r="E47" s="20" t="str">
        <f t="shared" ref="E47:E53" si="27">$E$2</f>
        <v>ktoe</v>
      </c>
      <c r="F47" s="108">
        <v>219.0101322033172</v>
      </c>
      <c r="G47" s="108">
        <v>228.01898981450316</v>
      </c>
      <c r="H47" s="108">
        <v>251.7564870455777</v>
      </c>
      <c r="I47" s="108">
        <v>236.85637148022755</v>
      </c>
      <c r="J47" s="108">
        <v>231.74284637715832</v>
      </c>
      <c r="K47" s="108">
        <v>236.92827212439661</v>
      </c>
      <c r="L47" s="108">
        <v>204.8776017231385</v>
      </c>
      <c r="M47" s="108">
        <v>183.85819345181883</v>
      </c>
      <c r="N47" s="108">
        <v>163.52788180594473</v>
      </c>
      <c r="O47" s="108">
        <v>186.87258312060777</v>
      </c>
      <c r="P47" s="108">
        <v>173.06284073789629</v>
      </c>
      <c r="Q47" s="108">
        <v>160.90326968409005</v>
      </c>
      <c r="R47" s="108">
        <v>162.93741162011426</v>
      </c>
      <c r="S47" s="108">
        <v>194.74014296303781</v>
      </c>
      <c r="T47" s="108">
        <v>189.83738959089342</v>
      </c>
      <c r="U47" s="108">
        <v>181.20348040786902</v>
      </c>
      <c r="V47" s="108">
        <v>174.9837287694925</v>
      </c>
      <c r="W47" s="108">
        <v>177.74093116060914</v>
      </c>
      <c r="X47" s="108">
        <v>164.77620559908354</v>
      </c>
      <c r="Y47" s="108">
        <v>151.163110273478</v>
      </c>
      <c r="Z47" s="108">
        <v>136.94450830184294</v>
      </c>
      <c r="AA47" s="108">
        <v>143.12969716972071</v>
      </c>
      <c r="AB47" s="108">
        <v>141.99448886548137</v>
      </c>
      <c r="AC47" s="108">
        <v>148.77440457379706</v>
      </c>
      <c r="AD47" s="108">
        <v>147.50971552779041</v>
      </c>
      <c r="AE47" s="108">
        <v>147.39313266434877</v>
      </c>
      <c r="AF47" s="108">
        <v>148.1057345097426</v>
      </c>
      <c r="AH47" s="95"/>
    </row>
    <row r="48" spans="1:34">
      <c r="A48" s="89" t="str">
        <f t="shared" ref="A48:A53" si="28">A32&amp;"+"&amp;A40</f>
        <v>18+25</v>
      </c>
      <c r="B48" s="90"/>
      <c r="C48" s="86" t="s">
        <v>128</v>
      </c>
      <c r="D48" s="86"/>
      <c r="E48" s="20" t="str">
        <f t="shared" si="27"/>
        <v>ktoe</v>
      </c>
      <c r="F48" s="108">
        <v>145.51771240920175</v>
      </c>
      <c r="G48" s="108">
        <v>156.66906628669824</v>
      </c>
      <c r="H48" s="108">
        <v>174.18959476702145</v>
      </c>
      <c r="I48" s="108">
        <v>183.07682626787846</v>
      </c>
      <c r="J48" s="108">
        <v>194.71486477225349</v>
      </c>
      <c r="K48" s="108">
        <v>202.84032750563182</v>
      </c>
      <c r="L48" s="108">
        <v>213.3911562908981</v>
      </c>
      <c r="M48" s="108">
        <v>222.80289839993767</v>
      </c>
      <c r="N48" s="108">
        <v>222.95879093204306</v>
      </c>
      <c r="O48" s="108">
        <v>226.5857388776858</v>
      </c>
      <c r="P48" s="108">
        <v>237.18310358967517</v>
      </c>
      <c r="Q48" s="108">
        <v>234.03025476865091</v>
      </c>
      <c r="R48" s="108">
        <v>259.38664370759989</v>
      </c>
      <c r="S48" s="108">
        <v>251.79134419571994</v>
      </c>
      <c r="T48" s="108">
        <v>261.41683382870013</v>
      </c>
      <c r="U48" s="108">
        <v>260.79583449754</v>
      </c>
      <c r="V48" s="108">
        <v>263.92471574300004</v>
      </c>
      <c r="W48" s="108">
        <v>270.01528610629992</v>
      </c>
      <c r="X48" s="108">
        <v>264.99952227770007</v>
      </c>
      <c r="Y48" s="108">
        <v>264.37852294653999</v>
      </c>
      <c r="Z48" s="108">
        <v>272.02159163774002</v>
      </c>
      <c r="AA48" s="108">
        <v>279.64833549076604</v>
      </c>
      <c r="AB48" s="108">
        <v>281.69957180360603</v>
      </c>
      <c r="AC48" s="108">
        <v>288.61315266295679</v>
      </c>
      <c r="AD48" s="108">
        <v>291.50560440953774</v>
      </c>
      <c r="AE48" s="108">
        <v>291.45064243985479</v>
      </c>
      <c r="AF48" s="108">
        <v>291.8140915811278</v>
      </c>
      <c r="AH48" s="87" t="s">
        <v>131</v>
      </c>
    </row>
    <row r="49" spans="1:34">
      <c r="A49" s="89" t="str">
        <f t="shared" si="28"/>
        <v>19+26</v>
      </c>
      <c r="B49" s="90"/>
      <c r="C49" s="91" t="s">
        <v>18</v>
      </c>
      <c r="D49" s="91"/>
      <c r="E49" s="20" t="str">
        <f t="shared" si="27"/>
        <v>ktoe</v>
      </c>
      <c r="F49" s="109">
        <v>0</v>
      </c>
      <c r="G49" s="109">
        <v>0</v>
      </c>
      <c r="H49" s="109">
        <v>0</v>
      </c>
      <c r="I49" s="109">
        <v>0</v>
      </c>
      <c r="J49" s="109">
        <v>0</v>
      </c>
      <c r="K49" s="109">
        <v>0</v>
      </c>
      <c r="L49" s="109">
        <v>0</v>
      </c>
      <c r="M49" s="109">
        <v>0</v>
      </c>
      <c r="N49" s="109">
        <v>0</v>
      </c>
      <c r="O49" s="109">
        <v>0</v>
      </c>
      <c r="P49" s="109">
        <v>0</v>
      </c>
      <c r="Q49" s="109">
        <v>0</v>
      </c>
      <c r="R49" s="109">
        <v>0</v>
      </c>
      <c r="S49" s="109">
        <v>0</v>
      </c>
      <c r="T49" s="109">
        <v>0</v>
      </c>
      <c r="U49" s="109">
        <v>0</v>
      </c>
      <c r="V49" s="109">
        <v>0</v>
      </c>
      <c r="W49" s="109">
        <v>0</v>
      </c>
      <c r="X49" s="109">
        <v>0</v>
      </c>
      <c r="Y49" s="109">
        <v>0</v>
      </c>
      <c r="Z49" s="109">
        <v>0</v>
      </c>
      <c r="AA49" s="109">
        <v>0</v>
      </c>
      <c r="AB49" s="109">
        <v>0</v>
      </c>
      <c r="AC49" s="109">
        <v>0</v>
      </c>
      <c r="AD49" s="109">
        <v>0</v>
      </c>
      <c r="AE49" s="109">
        <v>0</v>
      </c>
      <c r="AF49" s="109">
        <v>0</v>
      </c>
      <c r="AH49" s="21"/>
    </row>
    <row r="50" spans="1:34">
      <c r="A50" s="89" t="str">
        <f t="shared" si="28"/>
        <v>20+27</v>
      </c>
      <c r="B50" s="90"/>
      <c r="C50" s="91" t="s">
        <v>19</v>
      </c>
      <c r="D50" s="91"/>
      <c r="E50" s="20" t="str">
        <f t="shared" si="27"/>
        <v>ktoe</v>
      </c>
      <c r="F50" s="108">
        <v>11.369064642563064</v>
      </c>
      <c r="G50" s="108">
        <v>12.061717740534345</v>
      </c>
      <c r="H50" s="108">
        <v>11.165807480206484</v>
      </c>
      <c r="I50" s="108">
        <v>11.774546201085037</v>
      </c>
      <c r="J50" s="108">
        <v>10.293281980280595</v>
      </c>
      <c r="K50" s="108">
        <v>9.7398195645522616</v>
      </c>
      <c r="L50" s="108">
        <v>9.4109607143123508</v>
      </c>
      <c r="M50" s="108">
        <v>7.7162880860547647</v>
      </c>
      <c r="N50" s="108">
        <v>6.4680238545058266</v>
      </c>
      <c r="O50" s="108">
        <v>6.6100628898222125</v>
      </c>
      <c r="P50" s="108">
        <v>4.2331830722371535</v>
      </c>
      <c r="Q50" s="108">
        <v>4.9650689389412968</v>
      </c>
      <c r="R50" s="108">
        <v>5.6969548056454391</v>
      </c>
      <c r="S50" s="108">
        <v>5.8166034511582572</v>
      </c>
      <c r="T50" s="108">
        <v>5.6339818343229027</v>
      </c>
      <c r="U50" s="108">
        <v>5.1127055717085756</v>
      </c>
      <c r="V50" s="108">
        <v>4.5380720353999999</v>
      </c>
      <c r="W50" s="108">
        <v>2.7706124005600001</v>
      </c>
      <c r="X50" s="108">
        <v>5.1590713665600001</v>
      </c>
      <c r="Y50" s="108">
        <v>4.0806415396085791</v>
      </c>
      <c r="Z50" s="108">
        <v>32.823232794539912</v>
      </c>
      <c r="AA50" s="108">
        <v>30.169803455015433</v>
      </c>
      <c r="AB50" s="108">
        <v>33.867628676716429</v>
      </c>
      <c r="AC50" s="108">
        <v>33.973319591006351</v>
      </c>
      <c r="AD50" s="108">
        <v>40.684211268842759</v>
      </c>
      <c r="AE50" s="108">
        <v>38.38193209408152</v>
      </c>
      <c r="AF50" s="108">
        <v>39.861618978882987</v>
      </c>
      <c r="AH50" s="112" t="s">
        <v>149</v>
      </c>
    </row>
    <row r="51" spans="1:34">
      <c r="A51" s="89" t="str">
        <f t="shared" si="28"/>
        <v>21+28</v>
      </c>
      <c r="B51" s="90"/>
      <c r="C51" s="91" t="s">
        <v>20</v>
      </c>
      <c r="D51" s="91"/>
      <c r="E51" s="20" t="str">
        <f t="shared" si="27"/>
        <v>ktoe</v>
      </c>
      <c r="F51" s="109">
        <v>0</v>
      </c>
      <c r="G51" s="109">
        <v>0</v>
      </c>
      <c r="H51" s="109">
        <v>0</v>
      </c>
      <c r="I51" s="109">
        <v>0</v>
      </c>
      <c r="J51" s="109">
        <v>0</v>
      </c>
      <c r="K51" s="109">
        <v>0</v>
      </c>
      <c r="L51" s="109">
        <v>0</v>
      </c>
      <c r="M51" s="109">
        <v>0</v>
      </c>
      <c r="N51" s="109">
        <v>0</v>
      </c>
      <c r="O51" s="109">
        <v>0</v>
      </c>
      <c r="P51" s="109">
        <v>0</v>
      </c>
      <c r="Q51" s="109">
        <v>0</v>
      </c>
      <c r="R51" s="109">
        <v>0</v>
      </c>
      <c r="S51" s="109">
        <v>0</v>
      </c>
      <c r="T51" s="109">
        <v>0</v>
      </c>
      <c r="U51" s="109">
        <v>0</v>
      </c>
      <c r="V51" s="109">
        <v>0</v>
      </c>
      <c r="W51" s="109">
        <v>0</v>
      </c>
      <c r="X51" s="109">
        <v>0</v>
      </c>
      <c r="Y51" s="109">
        <v>0</v>
      </c>
      <c r="Z51" s="109">
        <v>0</v>
      </c>
      <c r="AA51" s="109">
        <v>0</v>
      </c>
      <c r="AB51" s="109">
        <v>0</v>
      </c>
      <c r="AC51" s="109">
        <v>0</v>
      </c>
      <c r="AD51" s="109">
        <v>0</v>
      </c>
      <c r="AE51" s="109">
        <v>0</v>
      </c>
      <c r="AF51" s="109">
        <v>0</v>
      </c>
      <c r="AH51" s="95"/>
    </row>
    <row r="52" spans="1:34">
      <c r="A52" s="89" t="str">
        <f t="shared" si="28"/>
        <v>22+29</v>
      </c>
      <c r="B52" s="90"/>
      <c r="C52" s="91" t="s">
        <v>21</v>
      </c>
      <c r="D52" s="91"/>
      <c r="E52" s="20" t="str">
        <f t="shared" si="27"/>
        <v>ktoe</v>
      </c>
      <c r="F52" s="108">
        <v>300.35931846522334</v>
      </c>
      <c r="G52" s="108">
        <v>330.62080883029751</v>
      </c>
      <c r="H52" s="108">
        <v>352.83983168118823</v>
      </c>
      <c r="I52" s="108">
        <v>393.44078508917437</v>
      </c>
      <c r="J52" s="108">
        <v>442.79444642735768</v>
      </c>
      <c r="K52" s="108">
        <v>483.29058791411774</v>
      </c>
      <c r="L52" s="108">
        <v>574.00547128359074</v>
      </c>
      <c r="M52" s="108">
        <v>617.40827938096413</v>
      </c>
      <c r="N52" s="108">
        <v>705.11003024086506</v>
      </c>
      <c r="O52" s="108">
        <v>718.91576027081851</v>
      </c>
      <c r="P52" s="108">
        <v>773.97228324358684</v>
      </c>
      <c r="Q52" s="108">
        <v>856.70934981031428</v>
      </c>
      <c r="R52" s="108">
        <v>1052.12532849837</v>
      </c>
      <c r="S52" s="108">
        <v>1089.3227696447898</v>
      </c>
      <c r="T52" s="108">
        <v>1113.0845980055235</v>
      </c>
      <c r="U52" s="108">
        <v>1117.0464281683876</v>
      </c>
      <c r="V52" s="108">
        <v>1219.0195555365042</v>
      </c>
      <c r="W52" s="108">
        <v>1295.6706389712197</v>
      </c>
      <c r="X52" s="108">
        <v>1364.8517808346887</v>
      </c>
      <c r="Y52" s="108">
        <v>1387.6760275624481</v>
      </c>
      <c r="Z52" s="108">
        <v>1383.4028092501917</v>
      </c>
      <c r="AA52" s="108">
        <v>1433.4312147824546</v>
      </c>
      <c r="AB52" s="108">
        <v>1466.3100498318672</v>
      </c>
      <c r="AC52" s="108">
        <v>1453.8639086240532</v>
      </c>
      <c r="AD52" s="108">
        <v>1456.3996772064634</v>
      </c>
      <c r="AE52" s="108">
        <v>1475.7334442919737</v>
      </c>
      <c r="AF52" s="108">
        <v>1487.3087232433543</v>
      </c>
      <c r="AH52" s="95"/>
    </row>
    <row r="53" spans="1:34">
      <c r="A53" s="89" t="str">
        <f t="shared" si="28"/>
        <v>23+30</v>
      </c>
      <c r="B53" s="90"/>
      <c r="C53" s="91" t="s">
        <v>22</v>
      </c>
      <c r="D53" s="91"/>
      <c r="E53" s="20" t="str">
        <f t="shared" si="27"/>
        <v>ktoe</v>
      </c>
      <c r="F53" s="109">
        <v>0</v>
      </c>
      <c r="G53" s="109">
        <v>0</v>
      </c>
      <c r="H53" s="109">
        <v>0</v>
      </c>
      <c r="I53" s="109">
        <v>0</v>
      </c>
      <c r="J53" s="109">
        <v>0</v>
      </c>
      <c r="K53" s="109">
        <v>0</v>
      </c>
      <c r="L53" s="109">
        <v>0</v>
      </c>
      <c r="M53" s="109">
        <v>0</v>
      </c>
      <c r="N53" s="109">
        <v>0</v>
      </c>
      <c r="O53" s="109">
        <v>0</v>
      </c>
      <c r="P53" s="109">
        <v>0</v>
      </c>
      <c r="Q53" s="109">
        <v>0</v>
      </c>
      <c r="R53" s="109">
        <v>0</v>
      </c>
      <c r="S53" s="109">
        <v>0</v>
      </c>
      <c r="T53" s="109">
        <v>0</v>
      </c>
      <c r="U53" s="109">
        <v>0</v>
      </c>
      <c r="V53" s="109">
        <v>0</v>
      </c>
      <c r="W53" s="109">
        <v>0</v>
      </c>
      <c r="X53" s="109">
        <v>0</v>
      </c>
      <c r="Y53" s="109">
        <v>0</v>
      </c>
      <c r="Z53" s="109">
        <v>0</v>
      </c>
      <c r="AA53" s="109">
        <v>0</v>
      </c>
      <c r="AB53" s="109">
        <v>0</v>
      </c>
      <c r="AC53" s="109">
        <v>0</v>
      </c>
      <c r="AD53" s="109">
        <v>0</v>
      </c>
      <c r="AE53" s="109">
        <v>0</v>
      </c>
      <c r="AF53" s="109">
        <v>0</v>
      </c>
      <c r="AH53" s="95"/>
    </row>
    <row r="54" spans="1:34">
      <c r="A54" s="23"/>
      <c r="B54" s="88"/>
      <c r="C54" s="23"/>
      <c r="D54" s="23"/>
      <c r="E54" s="26"/>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H54" s="23"/>
    </row>
    <row r="55" spans="1:34">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row>
    <row r="56" spans="1:34">
      <c r="AH56" s="68"/>
    </row>
    <row r="57" spans="1:34">
      <c r="A57" s="92"/>
      <c r="B57" s="92"/>
      <c r="C57" s="92"/>
      <c r="D57" s="93" t="s">
        <v>137</v>
      </c>
    </row>
    <row r="58" spans="1:34" ht="25.5">
      <c r="A58" s="92"/>
      <c r="B58" s="92"/>
      <c r="C58" s="92"/>
      <c r="D58" s="94" t="s">
        <v>138</v>
      </c>
    </row>
    <row r="59" spans="1:34" ht="21" customHeight="1">
      <c r="A59" s="92"/>
      <c r="B59" s="92"/>
      <c r="C59" s="92"/>
      <c r="D59" s="92" t="s">
        <v>139</v>
      </c>
    </row>
    <row r="60" spans="1:34" ht="68.25" customHeight="1">
      <c r="A60" s="92"/>
      <c r="B60" s="92"/>
      <c r="C60" s="92"/>
      <c r="D60" s="94" t="s">
        <v>140</v>
      </c>
    </row>
    <row r="61" spans="1:34">
      <c r="A61" s="92"/>
      <c r="B61" s="92"/>
      <c r="C61" s="92"/>
      <c r="D61" s="92"/>
    </row>
  </sheetData>
  <mergeCells count="1">
    <mergeCell ref="C1:D1"/>
  </mergeCells>
  <phoneticPr fontId="28" type="noConversion"/>
  <dataValidations count="1">
    <dataValidation type="list" allowBlank="1" showInputMessage="1" showErrorMessage="1"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E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E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E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E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E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E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E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E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E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E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E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E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E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E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formula1>"PJ, ktoe"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AH74"/>
  <sheetViews>
    <sheetView zoomScale="90" zoomScaleNormal="90" workbookViewId="0">
      <pane xSplit="4" ySplit="2" topLeftCell="U3" activePane="bottomRight" state="frozen"/>
      <selection pane="topRight" activeCell="E1" sqref="E1"/>
      <selection pane="bottomLeft" activeCell="A3" sqref="A3"/>
      <selection pane="bottomRight" activeCell="AH14" sqref="AH14"/>
    </sheetView>
  </sheetViews>
  <sheetFormatPr defaultColWidth="14.85546875" defaultRowHeight="12.75"/>
  <cols>
    <col min="1" max="1" width="4.5703125" style="18" customWidth="1"/>
    <col min="2" max="3" width="4.7109375" style="19" customWidth="1"/>
    <col min="4" max="4" width="38" style="19" customWidth="1"/>
    <col min="5" max="5" width="8.5703125" style="18" customWidth="1"/>
    <col min="6" max="15" width="10.28515625" style="19" customWidth="1"/>
    <col min="16" max="32" width="10.42578125" style="19" customWidth="1"/>
    <col min="33" max="33" width="3.5703125" style="13" customWidth="1"/>
    <col min="34" max="34" width="68.5703125" style="19" customWidth="1"/>
    <col min="35" max="258" width="14.85546875" style="13"/>
    <col min="259" max="259" width="4.5703125" style="13" customWidth="1"/>
    <col min="260" max="261" width="4.7109375" style="13" customWidth="1"/>
    <col min="262" max="262" width="66.85546875" style="13" bestFit="1" customWidth="1"/>
    <col min="263" max="263" width="8.5703125" style="13" customWidth="1"/>
    <col min="264" max="273" width="10.28515625" style="13" customWidth="1"/>
    <col min="274" max="288" width="10.42578125" style="13" customWidth="1"/>
    <col min="289" max="289" width="2.7109375" style="13" customWidth="1"/>
    <col min="290" max="290" width="30.85546875" style="13" customWidth="1"/>
    <col min="291" max="514" width="14.85546875" style="13"/>
    <col min="515" max="515" width="4.5703125" style="13" customWidth="1"/>
    <col min="516" max="517" width="4.7109375" style="13" customWidth="1"/>
    <col min="518" max="518" width="66.85546875" style="13" bestFit="1" customWidth="1"/>
    <col min="519" max="519" width="8.5703125" style="13" customWidth="1"/>
    <col min="520" max="529" width="10.28515625" style="13" customWidth="1"/>
    <col min="530" max="544" width="10.42578125" style="13" customWidth="1"/>
    <col min="545" max="545" width="2.7109375" style="13" customWidth="1"/>
    <col min="546" max="546" width="30.85546875" style="13" customWidth="1"/>
    <col min="547" max="770" width="14.85546875" style="13"/>
    <col min="771" max="771" width="4.5703125" style="13" customWidth="1"/>
    <col min="772" max="773" width="4.7109375" style="13" customWidth="1"/>
    <col min="774" max="774" width="66.85546875" style="13" bestFit="1" customWidth="1"/>
    <col min="775" max="775" width="8.5703125" style="13" customWidth="1"/>
    <col min="776" max="785" width="10.28515625" style="13" customWidth="1"/>
    <col min="786" max="800" width="10.42578125" style="13" customWidth="1"/>
    <col min="801" max="801" width="2.7109375" style="13" customWidth="1"/>
    <col min="802" max="802" width="30.85546875" style="13" customWidth="1"/>
    <col min="803" max="1026" width="14.85546875" style="13"/>
    <col min="1027" max="1027" width="4.5703125" style="13" customWidth="1"/>
    <col min="1028" max="1029" width="4.7109375" style="13" customWidth="1"/>
    <col min="1030" max="1030" width="66.85546875" style="13" bestFit="1" customWidth="1"/>
    <col min="1031" max="1031" width="8.5703125" style="13" customWidth="1"/>
    <col min="1032" max="1041" width="10.28515625" style="13" customWidth="1"/>
    <col min="1042" max="1056" width="10.42578125" style="13" customWidth="1"/>
    <col min="1057" max="1057" width="2.7109375" style="13" customWidth="1"/>
    <col min="1058" max="1058" width="30.85546875" style="13" customWidth="1"/>
    <col min="1059" max="1282" width="14.85546875" style="13"/>
    <col min="1283" max="1283" width="4.5703125" style="13" customWidth="1"/>
    <col min="1284" max="1285" width="4.7109375" style="13" customWidth="1"/>
    <col min="1286" max="1286" width="66.85546875" style="13" bestFit="1" customWidth="1"/>
    <col min="1287" max="1287" width="8.5703125" style="13" customWidth="1"/>
    <col min="1288" max="1297" width="10.28515625" style="13" customWidth="1"/>
    <col min="1298" max="1312" width="10.42578125" style="13" customWidth="1"/>
    <col min="1313" max="1313" width="2.7109375" style="13" customWidth="1"/>
    <col min="1314" max="1314" width="30.85546875" style="13" customWidth="1"/>
    <col min="1315" max="1538" width="14.85546875" style="13"/>
    <col min="1539" max="1539" width="4.5703125" style="13" customWidth="1"/>
    <col min="1540" max="1541" width="4.7109375" style="13" customWidth="1"/>
    <col min="1542" max="1542" width="66.85546875" style="13" bestFit="1" customWidth="1"/>
    <col min="1543" max="1543" width="8.5703125" style="13" customWidth="1"/>
    <col min="1544" max="1553" width="10.28515625" style="13" customWidth="1"/>
    <col min="1554" max="1568" width="10.42578125" style="13" customWidth="1"/>
    <col min="1569" max="1569" width="2.7109375" style="13" customWidth="1"/>
    <col min="1570" max="1570" width="30.85546875" style="13" customWidth="1"/>
    <col min="1571" max="1794" width="14.85546875" style="13"/>
    <col min="1795" max="1795" width="4.5703125" style="13" customWidth="1"/>
    <col min="1796" max="1797" width="4.7109375" style="13" customWidth="1"/>
    <col min="1798" max="1798" width="66.85546875" style="13" bestFit="1" customWidth="1"/>
    <col min="1799" max="1799" width="8.5703125" style="13" customWidth="1"/>
    <col min="1800" max="1809" width="10.28515625" style="13" customWidth="1"/>
    <col min="1810" max="1824" width="10.42578125" style="13" customWidth="1"/>
    <col min="1825" max="1825" width="2.7109375" style="13" customWidth="1"/>
    <col min="1826" max="1826" width="30.85546875" style="13" customWidth="1"/>
    <col min="1827" max="2050" width="14.85546875" style="13"/>
    <col min="2051" max="2051" width="4.5703125" style="13" customWidth="1"/>
    <col min="2052" max="2053" width="4.7109375" style="13" customWidth="1"/>
    <col min="2054" max="2054" width="66.85546875" style="13" bestFit="1" customWidth="1"/>
    <col min="2055" max="2055" width="8.5703125" style="13" customWidth="1"/>
    <col min="2056" max="2065" width="10.28515625" style="13" customWidth="1"/>
    <col min="2066" max="2080" width="10.42578125" style="13" customWidth="1"/>
    <col min="2081" max="2081" width="2.7109375" style="13" customWidth="1"/>
    <col min="2082" max="2082" width="30.85546875" style="13" customWidth="1"/>
    <col min="2083" max="2306" width="14.85546875" style="13"/>
    <col min="2307" max="2307" width="4.5703125" style="13" customWidth="1"/>
    <col min="2308" max="2309" width="4.7109375" style="13" customWidth="1"/>
    <col min="2310" max="2310" width="66.85546875" style="13" bestFit="1" customWidth="1"/>
    <col min="2311" max="2311" width="8.5703125" style="13" customWidth="1"/>
    <col min="2312" max="2321" width="10.28515625" style="13" customWidth="1"/>
    <col min="2322" max="2336" width="10.42578125" style="13" customWidth="1"/>
    <col min="2337" max="2337" width="2.7109375" style="13" customWidth="1"/>
    <col min="2338" max="2338" width="30.85546875" style="13" customWidth="1"/>
    <col min="2339" max="2562" width="14.85546875" style="13"/>
    <col min="2563" max="2563" width="4.5703125" style="13" customWidth="1"/>
    <col min="2564" max="2565" width="4.7109375" style="13" customWidth="1"/>
    <col min="2566" max="2566" width="66.85546875" style="13" bestFit="1" customWidth="1"/>
    <col min="2567" max="2567" width="8.5703125" style="13" customWidth="1"/>
    <col min="2568" max="2577" width="10.28515625" style="13" customWidth="1"/>
    <col min="2578" max="2592" width="10.42578125" style="13" customWidth="1"/>
    <col min="2593" max="2593" width="2.7109375" style="13" customWidth="1"/>
    <col min="2594" max="2594" width="30.85546875" style="13" customWidth="1"/>
    <col min="2595" max="2818" width="14.85546875" style="13"/>
    <col min="2819" max="2819" width="4.5703125" style="13" customWidth="1"/>
    <col min="2820" max="2821" width="4.7109375" style="13" customWidth="1"/>
    <col min="2822" max="2822" width="66.85546875" style="13" bestFit="1" customWidth="1"/>
    <col min="2823" max="2823" width="8.5703125" style="13" customWidth="1"/>
    <col min="2824" max="2833" width="10.28515625" style="13" customWidth="1"/>
    <col min="2834" max="2848" width="10.42578125" style="13" customWidth="1"/>
    <col min="2849" max="2849" width="2.7109375" style="13" customWidth="1"/>
    <col min="2850" max="2850" width="30.85546875" style="13" customWidth="1"/>
    <col min="2851" max="3074" width="14.85546875" style="13"/>
    <col min="3075" max="3075" width="4.5703125" style="13" customWidth="1"/>
    <col min="3076" max="3077" width="4.7109375" style="13" customWidth="1"/>
    <col min="3078" max="3078" width="66.85546875" style="13" bestFit="1" customWidth="1"/>
    <col min="3079" max="3079" width="8.5703125" style="13" customWidth="1"/>
    <col min="3080" max="3089" width="10.28515625" style="13" customWidth="1"/>
    <col min="3090" max="3104" width="10.42578125" style="13" customWidth="1"/>
    <col min="3105" max="3105" width="2.7109375" style="13" customWidth="1"/>
    <col min="3106" max="3106" width="30.85546875" style="13" customWidth="1"/>
    <col min="3107" max="3330" width="14.85546875" style="13"/>
    <col min="3331" max="3331" width="4.5703125" style="13" customWidth="1"/>
    <col min="3332" max="3333" width="4.7109375" style="13" customWidth="1"/>
    <col min="3334" max="3334" width="66.85546875" style="13" bestFit="1" customWidth="1"/>
    <col min="3335" max="3335" width="8.5703125" style="13" customWidth="1"/>
    <col min="3336" max="3345" width="10.28515625" style="13" customWidth="1"/>
    <col min="3346" max="3360" width="10.42578125" style="13" customWidth="1"/>
    <col min="3361" max="3361" width="2.7109375" style="13" customWidth="1"/>
    <col min="3362" max="3362" width="30.85546875" style="13" customWidth="1"/>
    <col min="3363" max="3586" width="14.85546875" style="13"/>
    <col min="3587" max="3587" width="4.5703125" style="13" customWidth="1"/>
    <col min="3588" max="3589" width="4.7109375" style="13" customWidth="1"/>
    <col min="3590" max="3590" width="66.85546875" style="13" bestFit="1" customWidth="1"/>
    <col min="3591" max="3591" width="8.5703125" style="13" customWidth="1"/>
    <col min="3592" max="3601" width="10.28515625" style="13" customWidth="1"/>
    <col min="3602" max="3616" width="10.42578125" style="13" customWidth="1"/>
    <col min="3617" max="3617" width="2.7109375" style="13" customWidth="1"/>
    <col min="3618" max="3618" width="30.85546875" style="13" customWidth="1"/>
    <col min="3619" max="3842" width="14.85546875" style="13"/>
    <col min="3843" max="3843" width="4.5703125" style="13" customWidth="1"/>
    <col min="3844" max="3845" width="4.7109375" style="13" customWidth="1"/>
    <col min="3846" max="3846" width="66.85546875" style="13" bestFit="1" customWidth="1"/>
    <col min="3847" max="3847" width="8.5703125" style="13" customWidth="1"/>
    <col min="3848" max="3857" width="10.28515625" style="13" customWidth="1"/>
    <col min="3858" max="3872" width="10.42578125" style="13" customWidth="1"/>
    <col min="3873" max="3873" width="2.7109375" style="13" customWidth="1"/>
    <col min="3874" max="3874" width="30.85546875" style="13" customWidth="1"/>
    <col min="3875" max="4098" width="14.85546875" style="13"/>
    <col min="4099" max="4099" width="4.5703125" style="13" customWidth="1"/>
    <col min="4100" max="4101" width="4.7109375" style="13" customWidth="1"/>
    <col min="4102" max="4102" width="66.85546875" style="13" bestFit="1" customWidth="1"/>
    <col min="4103" max="4103" width="8.5703125" style="13" customWidth="1"/>
    <col min="4104" max="4113" width="10.28515625" style="13" customWidth="1"/>
    <col min="4114" max="4128" width="10.42578125" style="13" customWidth="1"/>
    <col min="4129" max="4129" width="2.7109375" style="13" customWidth="1"/>
    <col min="4130" max="4130" width="30.85546875" style="13" customWidth="1"/>
    <col min="4131" max="4354" width="14.85546875" style="13"/>
    <col min="4355" max="4355" width="4.5703125" style="13" customWidth="1"/>
    <col min="4356" max="4357" width="4.7109375" style="13" customWidth="1"/>
    <col min="4358" max="4358" width="66.85546875" style="13" bestFit="1" customWidth="1"/>
    <col min="4359" max="4359" width="8.5703125" style="13" customWidth="1"/>
    <col min="4360" max="4369" width="10.28515625" style="13" customWidth="1"/>
    <col min="4370" max="4384" width="10.42578125" style="13" customWidth="1"/>
    <col min="4385" max="4385" width="2.7109375" style="13" customWidth="1"/>
    <col min="4386" max="4386" width="30.85546875" style="13" customWidth="1"/>
    <col min="4387" max="4610" width="14.85546875" style="13"/>
    <col min="4611" max="4611" width="4.5703125" style="13" customWidth="1"/>
    <col min="4612" max="4613" width="4.7109375" style="13" customWidth="1"/>
    <col min="4614" max="4614" width="66.85546875" style="13" bestFit="1" customWidth="1"/>
    <col min="4615" max="4615" width="8.5703125" style="13" customWidth="1"/>
    <col min="4616" max="4625" width="10.28515625" style="13" customWidth="1"/>
    <col min="4626" max="4640" width="10.42578125" style="13" customWidth="1"/>
    <col min="4641" max="4641" width="2.7109375" style="13" customWidth="1"/>
    <col min="4642" max="4642" width="30.85546875" style="13" customWidth="1"/>
    <col min="4643" max="4866" width="14.85546875" style="13"/>
    <col min="4867" max="4867" width="4.5703125" style="13" customWidth="1"/>
    <col min="4868" max="4869" width="4.7109375" style="13" customWidth="1"/>
    <col min="4870" max="4870" width="66.85546875" style="13" bestFit="1" customWidth="1"/>
    <col min="4871" max="4871" width="8.5703125" style="13" customWidth="1"/>
    <col min="4872" max="4881" width="10.28515625" style="13" customWidth="1"/>
    <col min="4882" max="4896" width="10.42578125" style="13" customWidth="1"/>
    <col min="4897" max="4897" width="2.7109375" style="13" customWidth="1"/>
    <col min="4898" max="4898" width="30.85546875" style="13" customWidth="1"/>
    <col min="4899" max="5122" width="14.85546875" style="13"/>
    <col min="5123" max="5123" width="4.5703125" style="13" customWidth="1"/>
    <col min="5124" max="5125" width="4.7109375" style="13" customWidth="1"/>
    <col min="5126" max="5126" width="66.85546875" style="13" bestFit="1" customWidth="1"/>
    <col min="5127" max="5127" width="8.5703125" style="13" customWidth="1"/>
    <col min="5128" max="5137" width="10.28515625" style="13" customWidth="1"/>
    <col min="5138" max="5152" width="10.42578125" style="13" customWidth="1"/>
    <col min="5153" max="5153" width="2.7109375" style="13" customWidth="1"/>
    <col min="5154" max="5154" width="30.85546875" style="13" customWidth="1"/>
    <col min="5155" max="5378" width="14.85546875" style="13"/>
    <col min="5379" max="5379" width="4.5703125" style="13" customWidth="1"/>
    <col min="5380" max="5381" width="4.7109375" style="13" customWidth="1"/>
    <col min="5382" max="5382" width="66.85546875" style="13" bestFit="1" customWidth="1"/>
    <col min="5383" max="5383" width="8.5703125" style="13" customWidth="1"/>
    <col min="5384" max="5393" width="10.28515625" style="13" customWidth="1"/>
    <col min="5394" max="5408" width="10.42578125" style="13" customWidth="1"/>
    <col min="5409" max="5409" width="2.7109375" style="13" customWidth="1"/>
    <col min="5410" max="5410" width="30.85546875" style="13" customWidth="1"/>
    <col min="5411" max="5634" width="14.85546875" style="13"/>
    <col min="5635" max="5635" width="4.5703125" style="13" customWidth="1"/>
    <col min="5636" max="5637" width="4.7109375" style="13" customWidth="1"/>
    <col min="5638" max="5638" width="66.85546875" style="13" bestFit="1" customWidth="1"/>
    <col min="5639" max="5639" width="8.5703125" style="13" customWidth="1"/>
    <col min="5640" max="5649" width="10.28515625" style="13" customWidth="1"/>
    <col min="5650" max="5664" width="10.42578125" style="13" customWidth="1"/>
    <col min="5665" max="5665" width="2.7109375" style="13" customWidth="1"/>
    <col min="5666" max="5666" width="30.85546875" style="13" customWidth="1"/>
    <col min="5667" max="5890" width="14.85546875" style="13"/>
    <col min="5891" max="5891" width="4.5703125" style="13" customWidth="1"/>
    <col min="5892" max="5893" width="4.7109375" style="13" customWidth="1"/>
    <col min="5894" max="5894" width="66.85546875" style="13" bestFit="1" customWidth="1"/>
    <col min="5895" max="5895" width="8.5703125" style="13" customWidth="1"/>
    <col min="5896" max="5905" width="10.28515625" style="13" customWidth="1"/>
    <col min="5906" max="5920" width="10.42578125" style="13" customWidth="1"/>
    <col min="5921" max="5921" width="2.7109375" style="13" customWidth="1"/>
    <col min="5922" max="5922" width="30.85546875" style="13" customWidth="1"/>
    <col min="5923" max="6146" width="14.85546875" style="13"/>
    <col min="6147" max="6147" width="4.5703125" style="13" customWidth="1"/>
    <col min="6148" max="6149" width="4.7109375" style="13" customWidth="1"/>
    <col min="6150" max="6150" width="66.85546875" style="13" bestFit="1" customWidth="1"/>
    <col min="6151" max="6151" width="8.5703125" style="13" customWidth="1"/>
    <col min="6152" max="6161" width="10.28515625" style="13" customWidth="1"/>
    <col min="6162" max="6176" width="10.42578125" style="13" customWidth="1"/>
    <col min="6177" max="6177" width="2.7109375" style="13" customWidth="1"/>
    <col min="6178" max="6178" width="30.85546875" style="13" customWidth="1"/>
    <col min="6179" max="6402" width="14.85546875" style="13"/>
    <col min="6403" max="6403" width="4.5703125" style="13" customWidth="1"/>
    <col min="6404" max="6405" width="4.7109375" style="13" customWidth="1"/>
    <col min="6406" max="6406" width="66.85546875" style="13" bestFit="1" customWidth="1"/>
    <col min="6407" max="6407" width="8.5703125" style="13" customWidth="1"/>
    <col min="6408" max="6417" width="10.28515625" style="13" customWidth="1"/>
    <col min="6418" max="6432" width="10.42578125" style="13" customWidth="1"/>
    <col min="6433" max="6433" width="2.7109375" style="13" customWidth="1"/>
    <col min="6434" max="6434" width="30.85546875" style="13" customWidth="1"/>
    <col min="6435" max="6658" width="14.85546875" style="13"/>
    <col min="6659" max="6659" width="4.5703125" style="13" customWidth="1"/>
    <col min="6660" max="6661" width="4.7109375" style="13" customWidth="1"/>
    <col min="6662" max="6662" width="66.85546875" style="13" bestFit="1" customWidth="1"/>
    <col min="6663" max="6663" width="8.5703125" style="13" customWidth="1"/>
    <col min="6664" max="6673" width="10.28515625" style="13" customWidth="1"/>
    <col min="6674" max="6688" width="10.42578125" style="13" customWidth="1"/>
    <col min="6689" max="6689" width="2.7109375" style="13" customWidth="1"/>
    <col min="6690" max="6690" width="30.85546875" style="13" customWidth="1"/>
    <col min="6691" max="6914" width="14.85546875" style="13"/>
    <col min="6915" max="6915" width="4.5703125" style="13" customWidth="1"/>
    <col min="6916" max="6917" width="4.7109375" style="13" customWidth="1"/>
    <col min="6918" max="6918" width="66.85546875" style="13" bestFit="1" customWidth="1"/>
    <col min="6919" max="6919" width="8.5703125" style="13" customWidth="1"/>
    <col min="6920" max="6929" width="10.28515625" style="13" customWidth="1"/>
    <col min="6930" max="6944" width="10.42578125" style="13" customWidth="1"/>
    <col min="6945" max="6945" width="2.7109375" style="13" customWidth="1"/>
    <col min="6946" max="6946" width="30.85546875" style="13" customWidth="1"/>
    <col min="6947" max="7170" width="14.85546875" style="13"/>
    <col min="7171" max="7171" width="4.5703125" style="13" customWidth="1"/>
    <col min="7172" max="7173" width="4.7109375" style="13" customWidth="1"/>
    <col min="7174" max="7174" width="66.85546875" style="13" bestFit="1" customWidth="1"/>
    <col min="7175" max="7175" width="8.5703125" style="13" customWidth="1"/>
    <col min="7176" max="7185" width="10.28515625" style="13" customWidth="1"/>
    <col min="7186" max="7200" width="10.42578125" style="13" customWidth="1"/>
    <col min="7201" max="7201" width="2.7109375" style="13" customWidth="1"/>
    <col min="7202" max="7202" width="30.85546875" style="13" customWidth="1"/>
    <col min="7203" max="7426" width="14.85546875" style="13"/>
    <col min="7427" max="7427" width="4.5703125" style="13" customWidth="1"/>
    <col min="7428" max="7429" width="4.7109375" style="13" customWidth="1"/>
    <col min="7430" max="7430" width="66.85546875" style="13" bestFit="1" customWidth="1"/>
    <col min="7431" max="7431" width="8.5703125" style="13" customWidth="1"/>
    <col min="7432" max="7441" width="10.28515625" style="13" customWidth="1"/>
    <col min="7442" max="7456" width="10.42578125" style="13" customWidth="1"/>
    <col min="7457" max="7457" width="2.7109375" style="13" customWidth="1"/>
    <col min="7458" max="7458" width="30.85546875" style="13" customWidth="1"/>
    <col min="7459" max="7682" width="14.85546875" style="13"/>
    <col min="7683" max="7683" width="4.5703125" style="13" customWidth="1"/>
    <col min="7684" max="7685" width="4.7109375" style="13" customWidth="1"/>
    <col min="7686" max="7686" width="66.85546875" style="13" bestFit="1" customWidth="1"/>
    <col min="7687" max="7687" width="8.5703125" style="13" customWidth="1"/>
    <col min="7688" max="7697" width="10.28515625" style="13" customWidth="1"/>
    <col min="7698" max="7712" width="10.42578125" style="13" customWidth="1"/>
    <col min="7713" max="7713" width="2.7109375" style="13" customWidth="1"/>
    <col min="7714" max="7714" width="30.85546875" style="13" customWidth="1"/>
    <col min="7715" max="7938" width="14.85546875" style="13"/>
    <col min="7939" max="7939" width="4.5703125" style="13" customWidth="1"/>
    <col min="7940" max="7941" width="4.7109375" style="13" customWidth="1"/>
    <col min="7942" max="7942" width="66.85546875" style="13" bestFit="1" customWidth="1"/>
    <col min="7943" max="7943" width="8.5703125" style="13" customWidth="1"/>
    <col min="7944" max="7953" width="10.28515625" style="13" customWidth="1"/>
    <col min="7954" max="7968" width="10.42578125" style="13" customWidth="1"/>
    <col min="7969" max="7969" width="2.7109375" style="13" customWidth="1"/>
    <col min="7970" max="7970" width="30.85546875" style="13" customWidth="1"/>
    <col min="7971" max="8194" width="14.85546875" style="13"/>
    <col min="8195" max="8195" width="4.5703125" style="13" customWidth="1"/>
    <col min="8196" max="8197" width="4.7109375" style="13" customWidth="1"/>
    <col min="8198" max="8198" width="66.85546875" style="13" bestFit="1" customWidth="1"/>
    <col min="8199" max="8199" width="8.5703125" style="13" customWidth="1"/>
    <col min="8200" max="8209" width="10.28515625" style="13" customWidth="1"/>
    <col min="8210" max="8224" width="10.42578125" style="13" customWidth="1"/>
    <col min="8225" max="8225" width="2.7109375" style="13" customWidth="1"/>
    <col min="8226" max="8226" width="30.85546875" style="13" customWidth="1"/>
    <col min="8227" max="8450" width="14.85546875" style="13"/>
    <col min="8451" max="8451" width="4.5703125" style="13" customWidth="1"/>
    <col min="8452" max="8453" width="4.7109375" style="13" customWidth="1"/>
    <col min="8454" max="8454" width="66.85546875" style="13" bestFit="1" customWidth="1"/>
    <col min="8455" max="8455" width="8.5703125" style="13" customWidth="1"/>
    <col min="8456" max="8465" width="10.28515625" style="13" customWidth="1"/>
    <col min="8466" max="8480" width="10.42578125" style="13" customWidth="1"/>
    <col min="8481" max="8481" width="2.7109375" style="13" customWidth="1"/>
    <col min="8482" max="8482" width="30.85546875" style="13" customWidth="1"/>
    <col min="8483" max="8706" width="14.85546875" style="13"/>
    <col min="8707" max="8707" width="4.5703125" style="13" customWidth="1"/>
    <col min="8708" max="8709" width="4.7109375" style="13" customWidth="1"/>
    <col min="8710" max="8710" width="66.85546875" style="13" bestFit="1" customWidth="1"/>
    <col min="8711" max="8711" width="8.5703125" style="13" customWidth="1"/>
    <col min="8712" max="8721" width="10.28515625" style="13" customWidth="1"/>
    <col min="8722" max="8736" width="10.42578125" style="13" customWidth="1"/>
    <col min="8737" max="8737" width="2.7109375" style="13" customWidth="1"/>
    <col min="8738" max="8738" width="30.85546875" style="13" customWidth="1"/>
    <col min="8739" max="8962" width="14.85546875" style="13"/>
    <col min="8963" max="8963" width="4.5703125" style="13" customWidth="1"/>
    <col min="8964" max="8965" width="4.7109375" style="13" customWidth="1"/>
    <col min="8966" max="8966" width="66.85546875" style="13" bestFit="1" customWidth="1"/>
    <col min="8967" max="8967" width="8.5703125" style="13" customWidth="1"/>
    <col min="8968" max="8977" width="10.28515625" style="13" customWidth="1"/>
    <col min="8978" max="8992" width="10.42578125" style="13" customWidth="1"/>
    <col min="8993" max="8993" width="2.7109375" style="13" customWidth="1"/>
    <col min="8994" max="8994" width="30.85546875" style="13" customWidth="1"/>
    <col min="8995" max="9218" width="14.85546875" style="13"/>
    <col min="9219" max="9219" width="4.5703125" style="13" customWidth="1"/>
    <col min="9220" max="9221" width="4.7109375" style="13" customWidth="1"/>
    <col min="9222" max="9222" width="66.85546875" style="13" bestFit="1" customWidth="1"/>
    <col min="9223" max="9223" width="8.5703125" style="13" customWidth="1"/>
    <col min="9224" max="9233" width="10.28515625" style="13" customWidth="1"/>
    <col min="9234" max="9248" width="10.42578125" style="13" customWidth="1"/>
    <col min="9249" max="9249" width="2.7109375" style="13" customWidth="1"/>
    <col min="9250" max="9250" width="30.85546875" style="13" customWidth="1"/>
    <col min="9251" max="9474" width="14.85546875" style="13"/>
    <col min="9475" max="9475" width="4.5703125" style="13" customWidth="1"/>
    <col min="9476" max="9477" width="4.7109375" style="13" customWidth="1"/>
    <col min="9478" max="9478" width="66.85546875" style="13" bestFit="1" customWidth="1"/>
    <col min="9479" max="9479" width="8.5703125" style="13" customWidth="1"/>
    <col min="9480" max="9489" width="10.28515625" style="13" customWidth="1"/>
    <col min="9490" max="9504" width="10.42578125" style="13" customWidth="1"/>
    <col min="9505" max="9505" width="2.7109375" style="13" customWidth="1"/>
    <col min="9506" max="9506" width="30.85546875" style="13" customWidth="1"/>
    <col min="9507" max="9730" width="14.85546875" style="13"/>
    <col min="9731" max="9731" width="4.5703125" style="13" customWidth="1"/>
    <col min="9732" max="9733" width="4.7109375" style="13" customWidth="1"/>
    <col min="9734" max="9734" width="66.85546875" style="13" bestFit="1" customWidth="1"/>
    <col min="9735" max="9735" width="8.5703125" style="13" customWidth="1"/>
    <col min="9736" max="9745" width="10.28515625" style="13" customWidth="1"/>
    <col min="9746" max="9760" width="10.42578125" style="13" customWidth="1"/>
    <col min="9761" max="9761" width="2.7109375" style="13" customWidth="1"/>
    <col min="9762" max="9762" width="30.85546875" style="13" customWidth="1"/>
    <col min="9763" max="9986" width="14.85546875" style="13"/>
    <col min="9987" max="9987" width="4.5703125" style="13" customWidth="1"/>
    <col min="9988" max="9989" width="4.7109375" style="13" customWidth="1"/>
    <col min="9990" max="9990" width="66.85546875" style="13" bestFit="1" customWidth="1"/>
    <col min="9991" max="9991" width="8.5703125" style="13" customWidth="1"/>
    <col min="9992" max="10001" width="10.28515625" style="13" customWidth="1"/>
    <col min="10002" max="10016" width="10.42578125" style="13" customWidth="1"/>
    <col min="10017" max="10017" width="2.7109375" style="13" customWidth="1"/>
    <col min="10018" max="10018" width="30.85546875" style="13" customWidth="1"/>
    <col min="10019" max="10242" width="14.85546875" style="13"/>
    <col min="10243" max="10243" width="4.5703125" style="13" customWidth="1"/>
    <col min="10244" max="10245" width="4.7109375" style="13" customWidth="1"/>
    <col min="10246" max="10246" width="66.85546875" style="13" bestFit="1" customWidth="1"/>
    <col min="10247" max="10247" width="8.5703125" style="13" customWidth="1"/>
    <col min="10248" max="10257" width="10.28515625" style="13" customWidth="1"/>
    <col min="10258" max="10272" width="10.42578125" style="13" customWidth="1"/>
    <col min="10273" max="10273" width="2.7109375" style="13" customWidth="1"/>
    <col min="10274" max="10274" width="30.85546875" style="13" customWidth="1"/>
    <col min="10275" max="10498" width="14.85546875" style="13"/>
    <col min="10499" max="10499" width="4.5703125" style="13" customWidth="1"/>
    <col min="10500" max="10501" width="4.7109375" style="13" customWidth="1"/>
    <col min="10502" max="10502" width="66.85546875" style="13" bestFit="1" customWidth="1"/>
    <col min="10503" max="10503" width="8.5703125" style="13" customWidth="1"/>
    <col min="10504" max="10513" width="10.28515625" style="13" customWidth="1"/>
    <col min="10514" max="10528" width="10.42578125" style="13" customWidth="1"/>
    <col min="10529" max="10529" width="2.7109375" style="13" customWidth="1"/>
    <col min="10530" max="10530" width="30.85546875" style="13" customWidth="1"/>
    <col min="10531" max="10754" width="14.85546875" style="13"/>
    <col min="10755" max="10755" width="4.5703125" style="13" customWidth="1"/>
    <col min="10756" max="10757" width="4.7109375" style="13" customWidth="1"/>
    <col min="10758" max="10758" width="66.85546875" style="13" bestFit="1" customWidth="1"/>
    <col min="10759" max="10759" width="8.5703125" style="13" customWidth="1"/>
    <col min="10760" max="10769" width="10.28515625" style="13" customWidth="1"/>
    <col min="10770" max="10784" width="10.42578125" style="13" customWidth="1"/>
    <col min="10785" max="10785" width="2.7109375" style="13" customWidth="1"/>
    <col min="10786" max="10786" width="30.85546875" style="13" customWidth="1"/>
    <col min="10787" max="11010" width="14.85546875" style="13"/>
    <col min="11011" max="11011" width="4.5703125" style="13" customWidth="1"/>
    <col min="11012" max="11013" width="4.7109375" style="13" customWidth="1"/>
    <col min="11014" max="11014" width="66.85546875" style="13" bestFit="1" customWidth="1"/>
    <col min="11015" max="11015" width="8.5703125" style="13" customWidth="1"/>
    <col min="11016" max="11025" width="10.28515625" style="13" customWidth="1"/>
    <col min="11026" max="11040" width="10.42578125" style="13" customWidth="1"/>
    <col min="11041" max="11041" width="2.7109375" style="13" customWidth="1"/>
    <col min="11042" max="11042" width="30.85546875" style="13" customWidth="1"/>
    <col min="11043" max="11266" width="14.85546875" style="13"/>
    <col min="11267" max="11267" width="4.5703125" style="13" customWidth="1"/>
    <col min="11268" max="11269" width="4.7109375" style="13" customWidth="1"/>
    <col min="11270" max="11270" width="66.85546875" style="13" bestFit="1" customWidth="1"/>
    <col min="11271" max="11271" width="8.5703125" style="13" customWidth="1"/>
    <col min="11272" max="11281" width="10.28515625" style="13" customWidth="1"/>
    <col min="11282" max="11296" width="10.42578125" style="13" customWidth="1"/>
    <col min="11297" max="11297" width="2.7109375" style="13" customWidth="1"/>
    <col min="11298" max="11298" width="30.85546875" style="13" customWidth="1"/>
    <col min="11299" max="11522" width="14.85546875" style="13"/>
    <col min="11523" max="11523" width="4.5703125" style="13" customWidth="1"/>
    <col min="11524" max="11525" width="4.7109375" style="13" customWidth="1"/>
    <col min="11526" max="11526" width="66.85546875" style="13" bestFit="1" customWidth="1"/>
    <col min="11527" max="11527" width="8.5703125" style="13" customWidth="1"/>
    <col min="11528" max="11537" width="10.28515625" style="13" customWidth="1"/>
    <col min="11538" max="11552" width="10.42578125" style="13" customWidth="1"/>
    <col min="11553" max="11553" width="2.7109375" style="13" customWidth="1"/>
    <col min="11554" max="11554" width="30.85546875" style="13" customWidth="1"/>
    <col min="11555" max="11778" width="14.85546875" style="13"/>
    <col min="11779" max="11779" width="4.5703125" style="13" customWidth="1"/>
    <col min="11780" max="11781" width="4.7109375" style="13" customWidth="1"/>
    <col min="11782" max="11782" width="66.85546875" style="13" bestFit="1" customWidth="1"/>
    <col min="11783" max="11783" width="8.5703125" style="13" customWidth="1"/>
    <col min="11784" max="11793" width="10.28515625" style="13" customWidth="1"/>
    <col min="11794" max="11808" width="10.42578125" style="13" customWidth="1"/>
    <col min="11809" max="11809" width="2.7109375" style="13" customWidth="1"/>
    <col min="11810" max="11810" width="30.85546875" style="13" customWidth="1"/>
    <col min="11811" max="12034" width="14.85546875" style="13"/>
    <col min="12035" max="12035" width="4.5703125" style="13" customWidth="1"/>
    <col min="12036" max="12037" width="4.7109375" style="13" customWidth="1"/>
    <col min="12038" max="12038" width="66.85546875" style="13" bestFit="1" customWidth="1"/>
    <col min="12039" max="12039" width="8.5703125" style="13" customWidth="1"/>
    <col min="12040" max="12049" width="10.28515625" style="13" customWidth="1"/>
    <col min="12050" max="12064" width="10.42578125" style="13" customWidth="1"/>
    <col min="12065" max="12065" width="2.7109375" style="13" customWidth="1"/>
    <col min="12066" max="12066" width="30.85546875" style="13" customWidth="1"/>
    <col min="12067" max="12290" width="14.85546875" style="13"/>
    <col min="12291" max="12291" width="4.5703125" style="13" customWidth="1"/>
    <col min="12292" max="12293" width="4.7109375" style="13" customWidth="1"/>
    <col min="12294" max="12294" width="66.85546875" style="13" bestFit="1" customWidth="1"/>
    <col min="12295" max="12295" width="8.5703125" style="13" customWidth="1"/>
    <col min="12296" max="12305" width="10.28515625" style="13" customWidth="1"/>
    <col min="12306" max="12320" width="10.42578125" style="13" customWidth="1"/>
    <col min="12321" max="12321" width="2.7109375" style="13" customWidth="1"/>
    <col min="12322" max="12322" width="30.85546875" style="13" customWidth="1"/>
    <col min="12323" max="12546" width="14.85546875" style="13"/>
    <col min="12547" max="12547" width="4.5703125" style="13" customWidth="1"/>
    <col min="12548" max="12549" width="4.7109375" style="13" customWidth="1"/>
    <col min="12550" max="12550" width="66.85546875" style="13" bestFit="1" customWidth="1"/>
    <col min="12551" max="12551" width="8.5703125" style="13" customWidth="1"/>
    <col min="12552" max="12561" width="10.28515625" style="13" customWidth="1"/>
    <col min="12562" max="12576" width="10.42578125" style="13" customWidth="1"/>
    <col min="12577" max="12577" width="2.7109375" style="13" customWidth="1"/>
    <col min="12578" max="12578" width="30.85546875" style="13" customWidth="1"/>
    <col min="12579" max="12802" width="14.85546875" style="13"/>
    <col min="12803" max="12803" width="4.5703125" style="13" customWidth="1"/>
    <col min="12804" max="12805" width="4.7109375" style="13" customWidth="1"/>
    <col min="12806" max="12806" width="66.85546875" style="13" bestFit="1" customWidth="1"/>
    <col min="12807" max="12807" width="8.5703125" style="13" customWidth="1"/>
    <col min="12808" max="12817" width="10.28515625" style="13" customWidth="1"/>
    <col min="12818" max="12832" width="10.42578125" style="13" customWidth="1"/>
    <col min="12833" max="12833" width="2.7109375" style="13" customWidth="1"/>
    <col min="12834" max="12834" width="30.85546875" style="13" customWidth="1"/>
    <col min="12835" max="13058" width="14.85546875" style="13"/>
    <col min="13059" max="13059" width="4.5703125" style="13" customWidth="1"/>
    <col min="13060" max="13061" width="4.7109375" style="13" customWidth="1"/>
    <col min="13062" max="13062" width="66.85546875" style="13" bestFit="1" customWidth="1"/>
    <col min="13063" max="13063" width="8.5703125" style="13" customWidth="1"/>
    <col min="13064" max="13073" width="10.28515625" style="13" customWidth="1"/>
    <col min="13074" max="13088" width="10.42578125" style="13" customWidth="1"/>
    <col min="13089" max="13089" width="2.7109375" style="13" customWidth="1"/>
    <col min="13090" max="13090" width="30.85546875" style="13" customWidth="1"/>
    <col min="13091" max="13314" width="14.85546875" style="13"/>
    <col min="13315" max="13315" width="4.5703125" style="13" customWidth="1"/>
    <col min="13316" max="13317" width="4.7109375" style="13" customWidth="1"/>
    <col min="13318" max="13318" width="66.85546875" style="13" bestFit="1" customWidth="1"/>
    <col min="13319" max="13319" width="8.5703125" style="13" customWidth="1"/>
    <col min="13320" max="13329" width="10.28515625" style="13" customWidth="1"/>
    <col min="13330" max="13344" width="10.42578125" style="13" customWidth="1"/>
    <col min="13345" max="13345" width="2.7109375" style="13" customWidth="1"/>
    <col min="13346" max="13346" width="30.85546875" style="13" customWidth="1"/>
    <col min="13347" max="13570" width="14.85546875" style="13"/>
    <col min="13571" max="13571" width="4.5703125" style="13" customWidth="1"/>
    <col min="13572" max="13573" width="4.7109375" style="13" customWidth="1"/>
    <col min="13574" max="13574" width="66.85546875" style="13" bestFit="1" customWidth="1"/>
    <col min="13575" max="13575" width="8.5703125" style="13" customWidth="1"/>
    <col min="13576" max="13585" width="10.28515625" style="13" customWidth="1"/>
    <col min="13586" max="13600" width="10.42578125" style="13" customWidth="1"/>
    <col min="13601" max="13601" width="2.7109375" style="13" customWidth="1"/>
    <col min="13602" max="13602" width="30.85546875" style="13" customWidth="1"/>
    <col min="13603" max="13826" width="14.85546875" style="13"/>
    <col min="13827" max="13827" width="4.5703125" style="13" customWidth="1"/>
    <col min="13828" max="13829" width="4.7109375" style="13" customWidth="1"/>
    <col min="13830" max="13830" width="66.85546875" style="13" bestFit="1" customWidth="1"/>
    <col min="13831" max="13831" width="8.5703125" style="13" customWidth="1"/>
    <col min="13832" max="13841" width="10.28515625" style="13" customWidth="1"/>
    <col min="13842" max="13856" width="10.42578125" style="13" customWidth="1"/>
    <col min="13857" max="13857" width="2.7109375" style="13" customWidth="1"/>
    <col min="13858" max="13858" width="30.85546875" style="13" customWidth="1"/>
    <col min="13859" max="14082" width="14.85546875" style="13"/>
    <col min="14083" max="14083" width="4.5703125" style="13" customWidth="1"/>
    <col min="14084" max="14085" width="4.7109375" style="13" customWidth="1"/>
    <col min="14086" max="14086" width="66.85546875" style="13" bestFit="1" customWidth="1"/>
    <col min="14087" max="14087" width="8.5703125" style="13" customWidth="1"/>
    <col min="14088" max="14097" width="10.28515625" style="13" customWidth="1"/>
    <col min="14098" max="14112" width="10.42578125" style="13" customWidth="1"/>
    <col min="14113" max="14113" width="2.7109375" style="13" customWidth="1"/>
    <col min="14114" max="14114" width="30.85546875" style="13" customWidth="1"/>
    <col min="14115" max="14338" width="14.85546875" style="13"/>
    <col min="14339" max="14339" width="4.5703125" style="13" customWidth="1"/>
    <col min="14340" max="14341" width="4.7109375" style="13" customWidth="1"/>
    <col min="14342" max="14342" width="66.85546875" style="13" bestFit="1" customWidth="1"/>
    <col min="14343" max="14343" width="8.5703125" style="13" customWidth="1"/>
    <col min="14344" max="14353" width="10.28515625" style="13" customWidth="1"/>
    <col min="14354" max="14368" width="10.42578125" style="13" customWidth="1"/>
    <col min="14369" max="14369" width="2.7109375" style="13" customWidth="1"/>
    <col min="14370" max="14370" width="30.85546875" style="13" customWidth="1"/>
    <col min="14371" max="14594" width="14.85546875" style="13"/>
    <col min="14595" max="14595" width="4.5703125" style="13" customWidth="1"/>
    <col min="14596" max="14597" width="4.7109375" style="13" customWidth="1"/>
    <col min="14598" max="14598" width="66.85546875" style="13" bestFit="1" customWidth="1"/>
    <col min="14599" max="14599" width="8.5703125" style="13" customWidth="1"/>
    <col min="14600" max="14609" width="10.28515625" style="13" customWidth="1"/>
    <col min="14610" max="14624" width="10.42578125" style="13" customWidth="1"/>
    <col min="14625" max="14625" width="2.7109375" style="13" customWidth="1"/>
    <col min="14626" max="14626" width="30.85546875" style="13" customWidth="1"/>
    <col min="14627" max="14850" width="14.85546875" style="13"/>
    <col min="14851" max="14851" width="4.5703125" style="13" customWidth="1"/>
    <col min="14852" max="14853" width="4.7109375" style="13" customWidth="1"/>
    <col min="14854" max="14854" width="66.85546875" style="13" bestFit="1" customWidth="1"/>
    <col min="14855" max="14855" width="8.5703125" style="13" customWidth="1"/>
    <col min="14856" max="14865" width="10.28515625" style="13" customWidth="1"/>
    <col min="14866" max="14880" width="10.42578125" style="13" customWidth="1"/>
    <col min="14881" max="14881" width="2.7109375" style="13" customWidth="1"/>
    <col min="14882" max="14882" width="30.85546875" style="13" customWidth="1"/>
    <col min="14883" max="15106" width="14.85546875" style="13"/>
    <col min="15107" max="15107" width="4.5703125" style="13" customWidth="1"/>
    <col min="15108" max="15109" width="4.7109375" style="13" customWidth="1"/>
    <col min="15110" max="15110" width="66.85546875" style="13" bestFit="1" customWidth="1"/>
    <col min="15111" max="15111" width="8.5703125" style="13" customWidth="1"/>
    <col min="15112" max="15121" width="10.28515625" style="13" customWidth="1"/>
    <col min="15122" max="15136" width="10.42578125" style="13" customWidth="1"/>
    <col min="15137" max="15137" width="2.7109375" style="13" customWidth="1"/>
    <col min="15138" max="15138" width="30.85546875" style="13" customWidth="1"/>
    <col min="15139" max="15362" width="14.85546875" style="13"/>
    <col min="15363" max="15363" width="4.5703125" style="13" customWidth="1"/>
    <col min="15364" max="15365" width="4.7109375" style="13" customWidth="1"/>
    <col min="15366" max="15366" width="66.85546875" style="13" bestFit="1" customWidth="1"/>
    <col min="15367" max="15367" width="8.5703125" style="13" customWidth="1"/>
    <col min="15368" max="15377" width="10.28515625" style="13" customWidth="1"/>
    <col min="15378" max="15392" width="10.42578125" style="13" customWidth="1"/>
    <col min="15393" max="15393" width="2.7109375" style="13" customWidth="1"/>
    <col min="15394" max="15394" width="30.85546875" style="13" customWidth="1"/>
    <col min="15395" max="15618" width="14.85546875" style="13"/>
    <col min="15619" max="15619" width="4.5703125" style="13" customWidth="1"/>
    <col min="15620" max="15621" width="4.7109375" style="13" customWidth="1"/>
    <col min="15622" max="15622" width="66.85546875" style="13" bestFit="1" customWidth="1"/>
    <col min="15623" max="15623" width="8.5703125" style="13" customWidth="1"/>
    <col min="15624" max="15633" width="10.28515625" style="13" customWidth="1"/>
    <col min="15634" max="15648" width="10.42578125" style="13" customWidth="1"/>
    <col min="15649" max="15649" width="2.7109375" style="13" customWidth="1"/>
    <col min="15650" max="15650" width="30.85546875" style="13" customWidth="1"/>
    <col min="15651" max="15874" width="14.85546875" style="13"/>
    <col min="15875" max="15875" width="4.5703125" style="13" customWidth="1"/>
    <col min="15876" max="15877" width="4.7109375" style="13" customWidth="1"/>
    <col min="15878" max="15878" width="66.85546875" style="13" bestFit="1" customWidth="1"/>
    <col min="15879" max="15879" width="8.5703125" style="13" customWidth="1"/>
    <col min="15880" max="15889" width="10.28515625" style="13" customWidth="1"/>
    <col min="15890" max="15904" width="10.42578125" style="13" customWidth="1"/>
    <col min="15905" max="15905" width="2.7109375" style="13" customWidth="1"/>
    <col min="15906" max="15906" width="30.85546875" style="13" customWidth="1"/>
    <col min="15907" max="16130" width="14.85546875" style="13"/>
    <col min="16131" max="16131" width="4.5703125" style="13" customWidth="1"/>
    <col min="16132" max="16133" width="4.7109375" style="13" customWidth="1"/>
    <col min="16134" max="16134" width="66.85546875" style="13" bestFit="1" customWidth="1"/>
    <col min="16135" max="16135" width="8.5703125" style="13" customWidth="1"/>
    <col min="16136" max="16145" width="10.28515625" style="13" customWidth="1"/>
    <col min="16146" max="16160" width="10.42578125" style="13" customWidth="1"/>
    <col min="16161" max="16161" width="2.7109375" style="13" customWidth="1"/>
    <col min="16162" max="16162" width="30.85546875" style="13" customWidth="1"/>
    <col min="16163" max="16384" width="14.85546875" style="13"/>
  </cols>
  <sheetData>
    <row r="1" spans="1:34">
      <c r="A1" s="11"/>
      <c r="B1" s="12"/>
      <c r="C1" s="229"/>
      <c r="D1" s="229"/>
      <c r="E1" s="11" t="s">
        <v>13</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85">
        <v>2015</v>
      </c>
      <c r="AF1" s="222">
        <v>2016</v>
      </c>
      <c r="AH1" s="11" t="s">
        <v>14</v>
      </c>
    </row>
    <row r="2" spans="1:34">
      <c r="A2" s="11"/>
      <c r="B2" s="12"/>
      <c r="C2" s="11"/>
      <c r="D2" s="14" t="s">
        <v>124</v>
      </c>
      <c r="E2" s="15" t="s">
        <v>15</v>
      </c>
      <c r="F2" s="11"/>
      <c r="G2" s="11"/>
      <c r="H2" s="11"/>
      <c r="I2" s="11"/>
      <c r="J2" s="11"/>
      <c r="K2" s="11"/>
      <c r="L2" s="11"/>
      <c r="M2" s="11"/>
      <c r="N2" s="11"/>
      <c r="O2" s="11"/>
      <c r="P2" s="11"/>
      <c r="Q2" s="11"/>
      <c r="R2" s="11"/>
      <c r="S2" s="11"/>
      <c r="T2" s="11"/>
      <c r="U2" s="11"/>
      <c r="V2" s="11"/>
      <c r="W2" s="11"/>
      <c r="X2" s="11"/>
      <c r="Y2" s="11"/>
      <c r="Z2" s="11"/>
      <c r="AA2" s="11"/>
      <c r="AB2" s="11"/>
      <c r="AC2" s="11"/>
      <c r="AD2" s="11"/>
      <c r="AE2" s="85"/>
      <c r="AF2" s="222"/>
      <c r="AH2" s="11"/>
    </row>
    <row r="3" spans="1:34">
      <c r="A3" s="16"/>
      <c r="B3" s="17"/>
      <c r="C3" s="17" t="s">
        <v>102</v>
      </c>
      <c r="D3" s="17"/>
      <c r="E3" s="16"/>
      <c r="F3" s="65">
        <f>SUM(F4:F10)</f>
        <v>772.11306433246932</v>
      </c>
      <c r="G3" s="65">
        <f t="shared" ref="G3:AD3" si="0">SUM(G4:G10)</f>
        <v>808.02859189186358</v>
      </c>
      <c r="H3" s="65">
        <f t="shared" si="0"/>
        <v>852.12920815576649</v>
      </c>
      <c r="I3" s="65">
        <f t="shared" si="0"/>
        <v>902.68286479771621</v>
      </c>
      <c r="J3" s="65">
        <f t="shared" si="0"/>
        <v>954.68239782193848</v>
      </c>
      <c r="K3" s="65">
        <f t="shared" si="0"/>
        <v>989.27039118849086</v>
      </c>
      <c r="L3" s="65">
        <f t="shared" si="0"/>
        <v>1050.0552220491809</v>
      </c>
      <c r="M3" s="65">
        <f t="shared" si="0"/>
        <v>1057.0102673306608</v>
      </c>
      <c r="N3" s="65">
        <f t="shared" si="0"/>
        <v>1150.0647042031853</v>
      </c>
      <c r="O3" s="65">
        <f t="shared" si="0"/>
        <v>1131.4784694116811</v>
      </c>
      <c r="P3" s="65">
        <f t="shared" si="0"/>
        <v>1171.9200536933454</v>
      </c>
      <c r="Q3" s="65">
        <f t="shared" si="0"/>
        <v>1186.4584801009721</v>
      </c>
      <c r="R3" s="65">
        <f>SUM(R4:R10)</f>
        <v>1247.6801029645251</v>
      </c>
      <c r="S3" s="65">
        <f t="shared" si="0"/>
        <v>1286.2498613389801</v>
      </c>
      <c r="T3" s="65">
        <f t="shared" si="0"/>
        <v>1267.1372472539588</v>
      </c>
      <c r="U3" s="65">
        <f t="shared" si="0"/>
        <v>1307.8914772237831</v>
      </c>
      <c r="V3" s="65">
        <f t="shared" si="0"/>
        <v>1289.3428278221202</v>
      </c>
      <c r="W3" s="65">
        <f t="shared" si="0"/>
        <v>1306.881414321143</v>
      </c>
      <c r="X3" s="65">
        <f t="shared" si="0"/>
        <v>1333.9359385880969</v>
      </c>
      <c r="Y3" s="65">
        <f t="shared" si="0"/>
        <v>1378.8696651548785</v>
      </c>
      <c r="Z3" s="65">
        <f t="shared" si="0"/>
        <v>1394.7601362881419</v>
      </c>
      <c r="AA3" s="65">
        <f t="shared" si="0"/>
        <v>1405.0393258335403</v>
      </c>
      <c r="AB3" s="65">
        <f t="shared" si="0"/>
        <v>1431.4575312178806</v>
      </c>
      <c r="AC3" s="65">
        <f t="shared" si="0"/>
        <v>1394.7222656887639</v>
      </c>
      <c r="AD3" s="65">
        <f t="shared" si="0"/>
        <v>1478.6928808831858</v>
      </c>
      <c r="AE3" s="65">
        <f t="shared" ref="AE3:AF3" si="1">SUM(AE4:AE10)</f>
        <v>1438.1878198569805</v>
      </c>
      <c r="AF3" s="65">
        <f t="shared" si="1"/>
        <v>1467.4497751482534</v>
      </c>
      <c r="AH3" s="17"/>
    </row>
    <row r="4" spans="1:34">
      <c r="A4" s="18">
        <v>1</v>
      </c>
      <c r="C4" s="19" t="s">
        <v>17</v>
      </c>
      <c r="E4" s="20" t="str">
        <f>$E$2</f>
        <v>ktoe</v>
      </c>
      <c r="F4" s="66">
        <f t="shared" ref="F4:Q4" si="2">F12+F20+F28+F36+F44+F51+F65</f>
        <v>156.6903768303653</v>
      </c>
      <c r="G4" s="66">
        <f t="shared" si="2"/>
        <v>144.24543773193429</v>
      </c>
      <c r="H4" s="66">
        <f t="shared" si="2"/>
        <v>139.79465701411755</v>
      </c>
      <c r="I4" s="66">
        <f t="shared" si="2"/>
        <v>122.91251355860689</v>
      </c>
      <c r="J4" s="66">
        <f t="shared" si="2"/>
        <v>113.39155803902401</v>
      </c>
      <c r="K4" s="66">
        <f t="shared" si="2"/>
        <v>101.48789649424073</v>
      </c>
      <c r="L4" s="66">
        <f t="shared" si="2"/>
        <v>99.144040758135844</v>
      </c>
      <c r="M4" s="66">
        <f t="shared" si="2"/>
        <v>102.10175723499461</v>
      </c>
      <c r="N4" s="66">
        <f t="shared" si="2"/>
        <v>101.91457302743808</v>
      </c>
      <c r="O4" s="66">
        <f t="shared" si="2"/>
        <v>105.06733942321301</v>
      </c>
      <c r="P4" s="66">
        <f t="shared" si="2"/>
        <v>108.61880841546989</v>
      </c>
      <c r="Q4" s="66">
        <f t="shared" si="2"/>
        <v>96.395084523252933</v>
      </c>
      <c r="R4" s="66">
        <f>R12+R20+R28+R36+R44+R51+R65</f>
        <v>96.729496428444946</v>
      </c>
      <c r="S4" s="66">
        <f t="shared" ref="S4:AE4" si="3">S12+S20+S28+S36+S44+S51+S65</f>
        <v>96.534565784720144</v>
      </c>
      <c r="T4" s="66">
        <f t="shared" si="3"/>
        <v>87.931171150098592</v>
      </c>
      <c r="U4" s="66">
        <f t="shared" si="3"/>
        <v>83.686834200483077</v>
      </c>
      <c r="V4" s="66">
        <f t="shared" si="3"/>
        <v>82.932204095520277</v>
      </c>
      <c r="W4" s="66">
        <f t="shared" si="3"/>
        <v>82.461809990902964</v>
      </c>
      <c r="X4" s="66">
        <f t="shared" si="3"/>
        <v>75.62410153031675</v>
      </c>
      <c r="Y4" s="66">
        <f t="shared" si="3"/>
        <v>82.53356135837862</v>
      </c>
      <c r="Z4" s="66">
        <f t="shared" si="3"/>
        <v>90.27938741758264</v>
      </c>
      <c r="AA4" s="66">
        <f t="shared" si="3"/>
        <v>82.501827180020456</v>
      </c>
      <c r="AB4" s="66">
        <f t="shared" si="3"/>
        <v>78.108911902958937</v>
      </c>
      <c r="AC4" s="66">
        <f t="shared" si="3"/>
        <v>76.12572432914402</v>
      </c>
      <c r="AD4" s="66">
        <f t="shared" si="3"/>
        <v>73.920740030285657</v>
      </c>
      <c r="AE4" s="66">
        <f t="shared" si="3"/>
        <v>69.385871032040711</v>
      </c>
      <c r="AF4" s="66">
        <f t="shared" ref="AF4" si="4">AF12+AF20+AF28+AF36+AF44+AF51+AF65</f>
        <v>68.839858427633999</v>
      </c>
      <c r="AG4" s="22"/>
      <c r="AH4" s="21"/>
    </row>
    <row r="5" spans="1:34">
      <c r="A5" s="18">
        <v>2</v>
      </c>
      <c r="C5" s="86" t="s">
        <v>128</v>
      </c>
      <c r="D5" s="86"/>
      <c r="E5" s="20" t="str">
        <f t="shared" ref="E5:E10" si="5">$E$2</f>
        <v>ktoe</v>
      </c>
      <c r="F5" s="66">
        <f t="shared" ref="F5:Q5" si="6">F13+F21+F29+F37+F52+F66</f>
        <v>160.73175338320397</v>
      </c>
      <c r="G5" s="66">
        <f t="shared" si="6"/>
        <v>172.09499059572923</v>
      </c>
      <c r="H5" s="66">
        <f t="shared" si="6"/>
        <v>193.65680121644897</v>
      </c>
      <c r="I5" s="66">
        <f t="shared" si="6"/>
        <v>204.34281618670934</v>
      </c>
      <c r="J5" s="66">
        <f t="shared" si="6"/>
        <v>224.42354160101451</v>
      </c>
      <c r="K5" s="66">
        <f t="shared" si="6"/>
        <v>241.39386872865708</v>
      </c>
      <c r="L5" s="66">
        <f t="shared" si="6"/>
        <v>253.48913993645436</v>
      </c>
      <c r="M5" s="66">
        <f t="shared" si="6"/>
        <v>263.47389362660181</v>
      </c>
      <c r="N5" s="66">
        <f t="shared" si="6"/>
        <v>264.46609946941265</v>
      </c>
      <c r="O5" s="66">
        <f t="shared" si="6"/>
        <v>275.82075913213515</v>
      </c>
      <c r="P5" s="66">
        <f t="shared" si="6"/>
        <v>292.61588804423678</v>
      </c>
      <c r="Q5" s="66">
        <f t="shared" si="6"/>
        <v>305.7451995803234</v>
      </c>
      <c r="R5" s="66">
        <f>R13+R21+R29+R37+R52+R66</f>
        <v>352.24728646734735</v>
      </c>
      <c r="S5" s="66">
        <f t="shared" ref="S5:AE5" si="7">S13+S21+S29+S37+S52+S66</f>
        <v>367.71882434719964</v>
      </c>
      <c r="T5" s="66">
        <f t="shared" si="7"/>
        <v>362.70355326076191</v>
      </c>
      <c r="U5" s="66">
        <f t="shared" si="7"/>
        <v>367.59062866346761</v>
      </c>
      <c r="V5" s="66">
        <f t="shared" si="7"/>
        <v>358.92046202762538</v>
      </c>
      <c r="W5" s="66">
        <f t="shared" si="7"/>
        <v>353.15309051938584</v>
      </c>
      <c r="X5" s="66">
        <f t="shared" si="7"/>
        <v>370.7297390503939</v>
      </c>
      <c r="Y5" s="66">
        <f t="shared" si="7"/>
        <v>364.31278857319501</v>
      </c>
      <c r="Z5" s="66">
        <f t="shared" si="7"/>
        <v>363.75310784069029</v>
      </c>
      <c r="AA5" s="66">
        <f t="shared" si="7"/>
        <v>369.33019034262441</v>
      </c>
      <c r="AB5" s="66">
        <f t="shared" si="7"/>
        <v>368.79381607684206</v>
      </c>
      <c r="AC5" s="66">
        <f t="shared" si="7"/>
        <v>363.90585332145736</v>
      </c>
      <c r="AD5" s="66">
        <f t="shared" si="7"/>
        <v>367.10175225089557</v>
      </c>
      <c r="AE5" s="66">
        <f t="shared" si="7"/>
        <v>356.15535122098197</v>
      </c>
      <c r="AF5" s="66">
        <f t="shared" ref="AF5" si="8">AF13+AF21+AF29+AF37+AF52+AF66</f>
        <v>367.98480031060086</v>
      </c>
      <c r="AG5" s="22"/>
      <c r="AH5" s="87" t="s">
        <v>282</v>
      </c>
    </row>
    <row r="6" spans="1:34">
      <c r="A6" s="18">
        <v>3</v>
      </c>
      <c r="C6" s="19" t="s">
        <v>18</v>
      </c>
      <c r="E6" s="20" t="str">
        <f t="shared" si="5"/>
        <v>ktoe</v>
      </c>
      <c r="F6" s="66">
        <f t="shared" ref="F6:Q6" si="9">F14+F22+F30+F38+F53+F67</f>
        <v>0</v>
      </c>
      <c r="G6" s="66">
        <f t="shared" si="9"/>
        <v>0</v>
      </c>
      <c r="H6" s="66">
        <f t="shared" si="9"/>
        <v>0</v>
      </c>
      <c r="I6" s="66">
        <f t="shared" si="9"/>
        <v>0</v>
      </c>
      <c r="J6" s="66">
        <f t="shared" si="9"/>
        <v>0</v>
      </c>
      <c r="K6" s="66">
        <f t="shared" si="9"/>
        <v>0</v>
      </c>
      <c r="L6" s="66">
        <f t="shared" si="9"/>
        <v>0</v>
      </c>
      <c r="M6" s="66">
        <f t="shared" si="9"/>
        <v>0</v>
      </c>
      <c r="N6" s="66">
        <f t="shared" si="9"/>
        <v>0</v>
      </c>
      <c r="O6" s="66">
        <f t="shared" si="9"/>
        <v>0</v>
      </c>
      <c r="P6" s="66">
        <f t="shared" si="9"/>
        <v>0</v>
      </c>
      <c r="Q6" s="66">
        <f t="shared" si="9"/>
        <v>0</v>
      </c>
      <c r="R6" s="66">
        <f>R14+R22+R30+R38+R53+R67</f>
        <v>0</v>
      </c>
      <c r="S6" s="66">
        <f t="shared" ref="S6:AE6" si="10">S14+S22+S30+S38+S53+S67</f>
        <v>0</v>
      </c>
      <c r="T6" s="66">
        <f t="shared" si="10"/>
        <v>0</v>
      </c>
      <c r="U6" s="66">
        <f t="shared" si="10"/>
        <v>0</v>
      </c>
      <c r="V6" s="66">
        <f t="shared" si="10"/>
        <v>0</v>
      </c>
      <c r="W6" s="66">
        <f t="shared" si="10"/>
        <v>0</v>
      </c>
      <c r="X6" s="66">
        <f t="shared" si="10"/>
        <v>0</v>
      </c>
      <c r="Y6" s="66">
        <f t="shared" si="10"/>
        <v>0</v>
      </c>
      <c r="Z6" s="66">
        <f t="shared" si="10"/>
        <v>0</v>
      </c>
      <c r="AA6" s="66">
        <f t="shared" si="10"/>
        <v>0</v>
      </c>
      <c r="AB6" s="66">
        <f t="shared" si="10"/>
        <v>0</v>
      </c>
      <c r="AC6" s="66">
        <f t="shared" si="10"/>
        <v>0</v>
      </c>
      <c r="AD6" s="66">
        <f t="shared" si="10"/>
        <v>0</v>
      </c>
      <c r="AE6" s="66">
        <f t="shared" si="10"/>
        <v>0</v>
      </c>
      <c r="AF6" s="66">
        <f t="shared" ref="AF6" si="11">AF14+AF22+AF30+AF38+AF53+AF67</f>
        <v>0</v>
      </c>
      <c r="AG6" s="22"/>
      <c r="AH6" s="112" t="s">
        <v>142</v>
      </c>
    </row>
    <row r="7" spans="1:34">
      <c r="A7" s="18">
        <v>4</v>
      </c>
      <c r="C7" s="19" t="s">
        <v>19</v>
      </c>
      <c r="E7" s="20" t="str">
        <f t="shared" si="5"/>
        <v>ktoe</v>
      </c>
      <c r="F7" s="66">
        <f t="shared" ref="F7:Q7" si="12">F15+F23+F31+F39+F54+F68</f>
        <v>0</v>
      </c>
      <c r="G7" s="66">
        <f t="shared" si="12"/>
        <v>0</v>
      </c>
      <c r="H7" s="66">
        <f t="shared" si="12"/>
        <v>0</v>
      </c>
      <c r="I7" s="66">
        <f t="shared" si="12"/>
        <v>0</v>
      </c>
      <c r="J7" s="66">
        <f t="shared" si="12"/>
        <v>0</v>
      </c>
      <c r="K7" s="66">
        <f t="shared" si="12"/>
        <v>0</v>
      </c>
      <c r="L7" s="66">
        <f t="shared" si="12"/>
        <v>0</v>
      </c>
      <c r="M7" s="66">
        <f t="shared" si="12"/>
        <v>0</v>
      </c>
      <c r="N7" s="66">
        <f t="shared" si="12"/>
        <v>0</v>
      </c>
      <c r="O7" s="66">
        <f t="shared" si="12"/>
        <v>0</v>
      </c>
      <c r="P7" s="66">
        <f t="shared" si="12"/>
        <v>0</v>
      </c>
      <c r="Q7" s="66">
        <f t="shared" si="12"/>
        <v>0</v>
      </c>
      <c r="R7" s="66">
        <f>R15+R23+R31+R39+R54+R68</f>
        <v>0</v>
      </c>
      <c r="S7" s="66">
        <f t="shared" ref="S7:AE7" si="13">S15+S23+S31+S39+S54+S68</f>
        <v>0</v>
      </c>
      <c r="T7" s="66">
        <f t="shared" si="13"/>
        <v>0</v>
      </c>
      <c r="U7" s="66">
        <f t="shared" si="13"/>
        <v>0</v>
      </c>
      <c r="V7" s="66">
        <f t="shared" si="13"/>
        <v>0</v>
      </c>
      <c r="W7" s="66">
        <f t="shared" si="13"/>
        <v>0</v>
      </c>
      <c r="X7" s="66">
        <f t="shared" si="13"/>
        <v>0</v>
      </c>
      <c r="Y7" s="66">
        <f t="shared" si="13"/>
        <v>0</v>
      </c>
      <c r="Z7" s="66">
        <f t="shared" si="13"/>
        <v>0</v>
      </c>
      <c r="AA7" s="66">
        <f t="shared" si="13"/>
        <v>0</v>
      </c>
      <c r="AB7" s="66">
        <f t="shared" si="13"/>
        <v>0</v>
      </c>
      <c r="AC7" s="66">
        <f t="shared" si="13"/>
        <v>0</v>
      </c>
      <c r="AD7" s="66">
        <f t="shared" si="13"/>
        <v>0</v>
      </c>
      <c r="AE7" s="66">
        <f t="shared" si="13"/>
        <v>0</v>
      </c>
      <c r="AF7" s="66">
        <f t="shared" ref="AF7" si="14">AF15+AF23+AF31+AF39+AF54+AF68</f>
        <v>0</v>
      </c>
      <c r="AG7" s="22"/>
      <c r="AH7" s="21"/>
    </row>
    <row r="8" spans="1:34">
      <c r="A8" s="18">
        <v>5</v>
      </c>
      <c r="C8" s="19" t="s">
        <v>20</v>
      </c>
      <c r="E8" s="20" t="str">
        <f t="shared" si="5"/>
        <v>ktoe</v>
      </c>
      <c r="F8" s="66">
        <f t="shared" ref="F8:Q8" si="15">F16+F24+F32+F40+F55+F69</f>
        <v>0</v>
      </c>
      <c r="G8" s="66">
        <f t="shared" si="15"/>
        <v>0</v>
      </c>
      <c r="H8" s="66">
        <f t="shared" si="15"/>
        <v>0</v>
      </c>
      <c r="I8" s="66">
        <f t="shared" si="15"/>
        <v>0</v>
      </c>
      <c r="J8" s="66">
        <f t="shared" si="15"/>
        <v>0</v>
      </c>
      <c r="K8" s="66">
        <f t="shared" si="15"/>
        <v>0</v>
      </c>
      <c r="L8" s="66">
        <f t="shared" si="15"/>
        <v>0</v>
      </c>
      <c r="M8" s="66">
        <f t="shared" si="15"/>
        <v>0</v>
      </c>
      <c r="N8" s="66">
        <f t="shared" si="15"/>
        <v>0</v>
      </c>
      <c r="O8" s="66">
        <f t="shared" si="15"/>
        <v>0</v>
      </c>
      <c r="P8" s="66">
        <f t="shared" si="15"/>
        <v>0</v>
      </c>
      <c r="Q8" s="66">
        <f t="shared" si="15"/>
        <v>0</v>
      </c>
      <c r="R8" s="66">
        <f>R16+R24+R32+R40+R55+R69</f>
        <v>0</v>
      </c>
      <c r="S8" s="66">
        <f t="shared" ref="S8:AE8" si="16">S16+S24+S32+S40+S55+S69</f>
        <v>0</v>
      </c>
      <c r="T8" s="66">
        <f t="shared" si="16"/>
        <v>0</v>
      </c>
      <c r="U8" s="66">
        <f t="shared" si="16"/>
        <v>0</v>
      </c>
      <c r="V8" s="66">
        <f t="shared" si="16"/>
        <v>0</v>
      </c>
      <c r="W8" s="66">
        <f t="shared" si="16"/>
        <v>0</v>
      </c>
      <c r="X8" s="66">
        <f t="shared" si="16"/>
        <v>0</v>
      </c>
      <c r="Y8" s="66">
        <f t="shared" si="16"/>
        <v>0</v>
      </c>
      <c r="Z8" s="66">
        <f t="shared" si="16"/>
        <v>0</v>
      </c>
      <c r="AA8" s="66">
        <f t="shared" si="16"/>
        <v>0</v>
      </c>
      <c r="AB8" s="66">
        <f t="shared" si="16"/>
        <v>0</v>
      </c>
      <c r="AC8" s="66">
        <f t="shared" si="16"/>
        <v>0</v>
      </c>
      <c r="AD8" s="66">
        <f t="shared" si="16"/>
        <v>0</v>
      </c>
      <c r="AE8" s="66">
        <f t="shared" si="16"/>
        <v>0</v>
      </c>
      <c r="AF8" s="66">
        <f t="shared" ref="AF8" si="17">AF16+AF24+AF32+AF40+AF55+AF69</f>
        <v>0</v>
      </c>
      <c r="AG8" s="22"/>
      <c r="AH8" s="21"/>
    </row>
    <row r="9" spans="1:34">
      <c r="A9" s="18">
        <v>6</v>
      </c>
      <c r="C9" s="19" t="s">
        <v>21</v>
      </c>
      <c r="E9" s="20" t="str">
        <f t="shared" si="5"/>
        <v>ktoe</v>
      </c>
      <c r="F9" s="66">
        <f t="shared" ref="F9:O9" si="18">F17+F25+F33+F41+F45+F48+F59+F62+F70</f>
        <v>454.69093411889997</v>
      </c>
      <c r="G9" s="66">
        <f t="shared" si="18"/>
        <v>491.68816356420007</v>
      </c>
      <c r="H9" s="66">
        <f t="shared" si="18"/>
        <v>518.67774992519992</v>
      </c>
      <c r="I9" s="66">
        <f t="shared" si="18"/>
        <v>575.4275350524</v>
      </c>
      <c r="J9" s="66">
        <f t="shared" si="18"/>
        <v>616.86729818189997</v>
      </c>
      <c r="K9" s="66">
        <f t="shared" si="18"/>
        <v>646.38862596559306</v>
      </c>
      <c r="L9" s="66">
        <f t="shared" si="18"/>
        <v>697.28671170179996</v>
      </c>
      <c r="M9" s="66">
        <f t="shared" si="18"/>
        <v>691.14837214890008</v>
      </c>
      <c r="N9" s="66">
        <f t="shared" si="18"/>
        <v>783.2473500320998</v>
      </c>
      <c r="O9" s="66">
        <f t="shared" si="18"/>
        <v>749.97611658000005</v>
      </c>
      <c r="P9" s="66">
        <f t="shared" ref="P9:Q9" si="19">P17+P25+P33+P41+P45+P48+P56+P59+P62+P70</f>
        <v>769.89586438980018</v>
      </c>
      <c r="Q9" s="66">
        <f t="shared" si="19"/>
        <v>783.39065757029982</v>
      </c>
      <c r="R9" s="66">
        <f>R17+R25+R33+R41+R45+R48+R56+R59+R62+R70</f>
        <v>797.60198710604016</v>
      </c>
      <c r="S9" s="66">
        <f t="shared" ref="S9:AE9" si="20">S17+S25+S33+S41+S45+S48+S56+S59+S62+S70</f>
        <v>820.79392366589991</v>
      </c>
      <c r="T9" s="66">
        <f t="shared" si="20"/>
        <v>815.27658345444013</v>
      </c>
      <c r="U9" s="66">
        <f t="shared" si="20"/>
        <v>855.33104031425989</v>
      </c>
      <c r="V9" s="66">
        <f t="shared" si="20"/>
        <v>846.18324247447993</v>
      </c>
      <c r="W9" s="66">
        <f t="shared" si="20"/>
        <v>869.92452459651986</v>
      </c>
      <c r="X9" s="66">
        <f t="shared" si="20"/>
        <v>886.11827638600005</v>
      </c>
      <c r="Y9" s="66">
        <f t="shared" si="20"/>
        <v>930.83022822951978</v>
      </c>
      <c r="Z9" s="66">
        <f t="shared" si="20"/>
        <v>939.71529558303928</v>
      </c>
      <c r="AA9" s="66">
        <f t="shared" si="20"/>
        <v>952.32635892352005</v>
      </c>
      <c r="AB9" s="66">
        <f t="shared" si="20"/>
        <v>983.78236350574161</v>
      </c>
      <c r="AC9" s="66">
        <f t="shared" si="20"/>
        <v>953.9743956100599</v>
      </c>
      <c r="AD9" s="66">
        <f t="shared" si="20"/>
        <v>1036.9494600889</v>
      </c>
      <c r="AE9" s="66">
        <f t="shared" si="20"/>
        <v>1011.9422947148798</v>
      </c>
      <c r="AF9" s="66">
        <f t="shared" ref="AF9" si="21">AF17+AF25+AF33+AF41+AF45+AF48+AF56+AF59+AF62+AF70</f>
        <v>1029.9035061391994</v>
      </c>
      <c r="AG9" s="22"/>
      <c r="AH9" s="21"/>
    </row>
    <row r="10" spans="1:34">
      <c r="A10" s="18">
        <v>7</v>
      </c>
      <c r="C10" s="19" t="s">
        <v>22</v>
      </c>
      <c r="E10" s="20" t="str">
        <f t="shared" si="5"/>
        <v>ktoe</v>
      </c>
      <c r="F10" s="66">
        <f t="shared" ref="F10:O10" si="22">F18+F26+F34+F42+F46+F49+F60+F63+F71</f>
        <v>0</v>
      </c>
      <c r="G10" s="66">
        <f t="shared" si="22"/>
        <v>0</v>
      </c>
      <c r="H10" s="66">
        <f t="shared" si="22"/>
        <v>0</v>
      </c>
      <c r="I10" s="66">
        <f t="shared" si="22"/>
        <v>0</v>
      </c>
      <c r="J10" s="66">
        <f t="shared" si="22"/>
        <v>0</v>
      </c>
      <c r="K10" s="66">
        <f t="shared" si="22"/>
        <v>0</v>
      </c>
      <c r="L10" s="66">
        <f t="shared" si="22"/>
        <v>0.13532965279058962</v>
      </c>
      <c r="M10" s="66">
        <f t="shared" si="22"/>
        <v>0.28624432016430146</v>
      </c>
      <c r="N10" s="66">
        <f t="shared" si="22"/>
        <v>0.43668167423474757</v>
      </c>
      <c r="O10" s="66">
        <f t="shared" si="22"/>
        <v>0.61425427633283081</v>
      </c>
      <c r="P10" s="66">
        <f t="shared" ref="P10:Q10" si="23">P18+P26+P34+P42+P46+P49+P57+P60+P63+P71</f>
        <v>0.78949284383852947</v>
      </c>
      <c r="Q10" s="66">
        <f t="shared" si="23"/>
        <v>0.92753842709589462</v>
      </c>
      <c r="R10" s="66">
        <f>R18+R26+R34+R42+R46+R49+R57+R60+R63+R71</f>
        <v>1.1013329626926569</v>
      </c>
      <c r="S10" s="66">
        <f t="shared" ref="S10:AE10" si="24">S18+S26+S34+S42+S46+S49+S57+S60+S63+S71</f>
        <v>1.2025475411603026</v>
      </c>
      <c r="T10" s="66">
        <f t="shared" si="24"/>
        <v>1.2259393886580732</v>
      </c>
      <c r="U10" s="66">
        <f t="shared" si="24"/>
        <v>1.2829740455724068</v>
      </c>
      <c r="V10" s="66">
        <f t="shared" si="24"/>
        <v>1.3069192244946584</v>
      </c>
      <c r="W10" s="66">
        <f t="shared" si="24"/>
        <v>1.3419892143342487</v>
      </c>
      <c r="X10" s="66">
        <f t="shared" si="24"/>
        <v>1.4638216213861444</v>
      </c>
      <c r="Y10" s="66">
        <f t="shared" si="24"/>
        <v>1.1930869937851714</v>
      </c>
      <c r="Z10" s="66">
        <f t="shared" si="24"/>
        <v>1.0123454468297162</v>
      </c>
      <c r="AA10" s="66">
        <f t="shared" si="24"/>
        <v>0.88094938737550332</v>
      </c>
      <c r="AB10" s="66">
        <f t="shared" si="24"/>
        <v>0.77243973233789509</v>
      </c>
      <c r="AC10" s="66">
        <f t="shared" si="24"/>
        <v>0.71629242810259786</v>
      </c>
      <c r="AD10" s="66">
        <f t="shared" si="24"/>
        <v>0.72092851310449069</v>
      </c>
      <c r="AE10" s="66">
        <f t="shared" si="24"/>
        <v>0.7043028890780596</v>
      </c>
      <c r="AF10" s="66">
        <f t="shared" ref="AF10" si="25">AF18+AF26+AF34+AF42+AF46+AF49+AF57+AF60+AF63+AF71</f>
        <v>0.7216102708192027</v>
      </c>
      <c r="AG10" s="22"/>
      <c r="AH10" s="21"/>
    </row>
    <row r="11" spans="1:34">
      <c r="A11" s="16"/>
      <c r="B11" s="17"/>
      <c r="C11" s="17" t="s">
        <v>16</v>
      </c>
      <c r="D11" s="17"/>
      <c r="E11" s="16"/>
      <c r="F11" s="113">
        <f>SUM(F12:F18)</f>
        <v>2.2501347941572782</v>
      </c>
      <c r="G11" s="113">
        <f t="shared" ref="G11:AE11" si="26">SUM(G12:G18)</f>
        <v>2.1476707023250112</v>
      </c>
      <c r="H11" s="113">
        <f t="shared" si="26"/>
        <v>2.0656976608652049</v>
      </c>
      <c r="I11" s="113">
        <f t="shared" si="26"/>
        <v>2.5177737247339071</v>
      </c>
      <c r="J11" s="113">
        <f t="shared" si="26"/>
        <v>2.9896424813480529</v>
      </c>
      <c r="K11" s="113">
        <f t="shared" si="26"/>
        <v>3.480870772179494</v>
      </c>
      <c r="L11" s="113">
        <f t="shared" si="26"/>
        <v>3.1114037349872001</v>
      </c>
      <c r="M11" s="113">
        <f t="shared" si="26"/>
        <v>2.7444107132921989</v>
      </c>
      <c r="N11" s="113">
        <f t="shared" si="26"/>
        <v>2.3856140072332681</v>
      </c>
      <c r="O11" s="113">
        <f t="shared" si="26"/>
        <v>2.0631970948939999</v>
      </c>
      <c r="P11" s="113">
        <f t="shared" si="26"/>
        <v>1.7873837238315453</v>
      </c>
      <c r="Q11" s="113">
        <f t="shared" si="26"/>
        <v>2.4722344352829495</v>
      </c>
      <c r="R11" s="113">
        <f t="shared" si="26"/>
        <v>2.756837131704668</v>
      </c>
      <c r="S11" s="113">
        <f t="shared" si="26"/>
        <v>3.1793830575558832</v>
      </c>
      <c r="T11" s="113">
        <f t="shared" si="26"/>
        <v>3.6127614590291293</v>
      </c>
      <c r="U11" s="113">
        <f t="shared" si="26"/>
        <v>4.3739899148119585</v>
      </c>
      <c r="V11" s="113">
        <f t="shared" si="26"/>
        <v>5.0401351809616308</v>
      </c>
      <c r="W11" s="113">
        <f t="shared" si="26"/>
        <v>6.094893444057444</v>
      </c>
      <c r="X11" s="113">
        <f t="shared" si="26"/>
        <v>7.3558958684616469</v>
      </c>
      <c r="Y11" s="113">
        <f t="shared" si="26"/>
        <v>8.9085149993906239</v>
      </c>
      <c r="Z11" s="113">
        <f t="shared" si="26"/>
        <v>10.299091916020483</v>
      </c>
      <c r="AA11" s="113">
        <f t="shared" si="26"/>
        <v>11.811379658552918</v>
      </c>
      <c r="AB11" s="113">
        <f t="shared" si="26"/>
        <v>13.518655674342433</v>
      </c>
      <c r="AC11" s="113">
        <f t="shared" si="26"/>
        <v>11.808581351639106</v>
      </c>
      <c r="AD11" s="113">
        <f t="shared" si="26"/>
        <v>13.982578461011647</v>
      </c>
      <c r="AE11" s="113">
        <f t="shared" si="26"/>
        <v>11.227371580006952</v>
      </c>
      <c r="AF11" s="113">
        <f t="shared" ref="AF11" si="27">SUM(AF12:AF18)</f>
        <v>13.111612652902485</v>
      </c>
      <c r="AH11" s="17"/>
    </row>
    <row r="12" spans="1:34">
      <c r="A12" s="18">
        <v>1</v>
      </c>
      <c r="C12" s="19" t="s">
        <v>17</v>
      </c>
      <c r="E12" s="20" t="str">
        <f>$E$2</f>
        <v>ktoe</v>
      </c>
      <c r="F12" s="107">
        <v>0</v>
      </c>
      <c r="G12" s="107">
        <v>0</v>
      </c>
      <c r="H12" s="107">
        <v>0</v>
      </c>
      <c r="I12" s="107">
        <v>0</v>
      </c>
      <c r="J12" s="107">
        <v>0</v>
      </c>
      <c r="K12" s="107">
        <v>0</v>
      </c>
      <c r="L12" s="107">
        <v>0</v>
      </c>
      <c r="M12" s="107">
        <v>0</v>
      </c>
      <c r="N12" s="107">
        <v>0</v>
      </c>
      <c r="O12" s="107">
        <v>0</v>
      </c>
      <c r="P12" s="107">
        <v>0</v>
      </c>
      <c r="Q12" s="107">
        <v>0</v>
      </c>
      <c r="R12" s="107">
        <v>0</v>
      </c>
      <c r="S12" s="107">
        <v>0</v>
      </c>
      <c r="T12" s="107">
        <v>0</v>
      </c>
      <c r="U12" s="107">
        <v>0</v>
      </c>
      <c r="V12" s="107">
        <v>0</v>
      </c>
      <c r="W12" s="107">
        <v>0</v>
      </c>
      <c r="X12" s="107">
        <v>0</v>
      </c>
      <c r="Y12" s="107">
        <v>0</v>
      </c>
      <c r="Z12" s="107">
        <v>0</v>
      </c>
      <c r="AA12" s="107">
        <v>0</v>
      </c>
      <c r="AB12" s="107">
        <v>0</v>
      </c>
      <c r="AC12" s="107">
        <v>0</v>
      </c>
      <c r="AD12" s="107">
        <v>0</v>
      </c>
      <c r="AE12" s="107">
        <v>0</v>
      </c>
      <c r="AF12" s="107">
        <v>0</v>
      </c>
      <c r="AG12" s="22"/>
      <c r="AH12" s="21"/>
    </row>
    <row r="13" spans="1:34">
      <c r="A13" s="18">
        <v>2</v>
      </c>
      <c r="C13" s="86" t="s">
        <v>128</v>
      </c>
      <c r="D13" s="86"/>
      <c r="E13" s="20" t="str">
        <f t="shared" ref="E13:E18" si="28">$E$2</f>
        <v>ktoe</v>
      </c>
      <c r="F13" s="107">
        <v>0</v>
      </c>
      <c r="G13" s="107">
        <v>0</v>
      </c>
      <c r="H13" s="107">
        <v>0</v>
      </c>
      <c r="I13" s="107">
        <v>0</v>
      </c>
      <c r="J13" s="107">
        <v>0</v>
      </c>
      <c r="K13" s="107">
        <v>0</v>
      </c>
      <c r="L13" s="107">
        <v>0</v>
      </c>
      <c r="M13" s="107">
        <v>0</v>
      </c>
      <c r="N13" s="107">
        <v>0</v>
      </c>
      <c r="O13" s="107">
        <v>0</v>
      </c>
      <c r="P13" s="107">
        <v>0</v>
      </c>
      <c r="Q13" s="107">
        <v>0</v>
      </c>
      <c r="R13" s="107">
        <v>0</v>
      </c>
      <c r="S13" s="107">
        <v>0</v>
      </c>
      <c r="T13" s="107">
        <v>0</v>
      </c>
      <c r="U13" s="107">
        <v>0</v>
      </c>
      <c r="V13" s="107">
        <v>0</v>
      </c>
      <c r="W13" s="107">
        <v>0</v>
      </c>
      <c r="X13" s="107">
        <v>0</v>
      </c>
      <c r="Y13" s="107">
        <v>0</v>
      </c>
      <c r="Z13" s="107">
        <v>0</v>
      </c>
      <c r="AA13" s="107">
        <v>0</v>
      </c>
      <c r="AB13" s="107">
        <v>0</v>
      </c>
      <c r="AC13" s="107">
        <v>0</v>
      </c>
      <c r="AD13" s="107">
        <v>0</v>
      </c>
      <c r="AE13" s="107">
        <v>0</v>
      </c>
      <c r="AF13" s="107">
        <v>0</v>
      </c>
      <c r="AG13" s="22"/>
      <c r="AH13" s="87" t="s">
        <v>130</v>
      </c>
    </row>
    <row r="14" spans="1:34">
      <c r="A14" s="18">
        <v>3</v>
      </c>
      <c r="C14" s="19" t="s">
        <v>18</v>
      </c>
      <c r="E14" s="20" t="str">
        <f t="shared" si="28"/>
        <v>ktoe</v>
      </c>
      <c r="F14" s="107">
        <v>0</v>
      </c>
      <c r="G14" s="107">
        <v>0</v>
      </c>
      <c r="H14" s="107">
        <v>0</v>
      </c>
      <c r="I14" s="107">
        <v>0</v>
      </c>
      <c r="J14" s="107">
        <v>0</v>
      </c>
      <c r="K14" s="107">
        <v>0</v>
      </c>
      <c r="L14" s="107">
        <v>0</v>
      </c>
      <c r="M14" s="107">
        <v>0</v>
      </c>
      <c r="N14" s="107">
        <v>0</v>
      </c>
      <c r="O14" s="107">
        <v>0</v>
      </c>
      <c r="P14" s="107">
        <v>0</v>
      </c>
      <c r="Q14" s="107">
        <v>0</v>
      </c>
      <c r="R14" s="107">
        <v>0</v>
      </c>
      <c r="S14" s="107">
        <v>0</v>
      </c>
      <c r="T14" s="107">
        <v>0</v>
      </c>
      <c r="U14" s="107">
        <v>0</v>
      </c>
      <c r="V14" s="107">
        <v>0</v>
      </c>
      <c r="W14" s="107">
        <v>0</v>
      </c>
      <c r="X14" s="107">
        <v>0</v>
      </c>
      <c r="Y14" s="107">
        <v>0</v>
      </c>
      <c r="Z14" s="107">
        <v>0</v>
      </c>
      <c r="AA14" s="107">
        <v>0</v>
      </c>
      <c r="AB14" s="107">
        <v>0</v>
      </c>
      <c r="AC14" s="107">
        <v>0</v>
      </c>
      <c r="AD14" s="107">
        <v>0</v>
      </c>
      <c r="AE14" s="107">
        <v>0</v>
      </c>
      <c r="AF14" s="107">
        <v>0</v>
      </c>
      <c r="AG14" s="22"/>
      <c r="AH14" s="13"/>
    </row>
    <row r="15" spans="1:34">
      <c r="A15" s="18">
        <v>4</v>
      </c>
      <c r="C15" s="19" t="s">
        <v>19</v>
      </c>
      <c r="E15" s="20" t="str">
        <f t="shared" si="28"/>
        <v>ktoe</v>
      </c>
      <c r="F15" s="107">
        <v>0</v>
      </c>
      <c r="G15" s="107">
        <v>0</v>
      </c>
      <c r="H15" s="107">
        <v>0</v>
      </c>
      <c r="I15" s="107">
        <v>0</v>
      </c>
      <c r="J15" s="107">
        <v>0</v>
      </c>
      <c r="K15" s="107">
        <v>0</v>
      </c>
      <c r="L15" s="107">
        <v>0</v>
      </c>
      <c r="M15" s="107">
        <v>0</v>
      </c>
      <c r="N15" s="107">
        <v>0</v>
      </c>
      <c r="O15" s="107">
        <v>0</v>
      </c>
      <c r="P15" s="107">
        <v>0</v>
      </c>
      <c r="Q15" s="107">
        <v>0</v>
      </c>
      <c r="R15" s="107">
        <v>0</v>
      </c>
      <c r="S15" s="107">
        <v>0</v>
      </c>
      <c r="T15" s="107">
        <v>0</v>
      </c>
      <c r="U15" s="107">
        <v>0</v>
      </c>
      <c r="V15" s="107">
        <v>0</v>
      </c>
      <c r="W15" s="107">
        <v>0</v>
      </c>
      <c r="X15" s="107">
        <v>0</v>
      </c>
      <c r="Y15" s="107">
        <v>0</v>
      </c>
      <c r="Z15" s="107">
        <v>0</v>
      </c>
      <c r="AA15" s="107">
        <v>0</v>
      </c>
      <c r="AB15" s="107">
        <v>0</v>
      </c>
      <c r="AC15" s="107">
        <v>0</v>
      </c>
      <c r="AD15" s="107">
        <v>0</v>
      </c>
      <c r="AE15" s="107">
        <v>0</v>
      </c>
      <c r="AF15" s="107">
        <v>0</v>
      </c>
      <c r="AG15" s="22"/>
      <c r="AH15" s="21"/>
    </row>
    <row r="16" spans="1:34">
      <c r="A16" s="18">
        <v>5</v>
      </c>
      <c r="C16" s="19" t="s">
        <v>20</v>
      </c>
      <c r="E16" s="20" t="str">
        <f t="shared" si="28"/>
        <v>ktoe</v>
      </c>
      <c r="F16" s="107">
        <v>0</v>
      </c>
      <c r="G16" s="107">
        <v>0</v>
      </c>
      <c r="H16" s="107">
        <v>0</v>
      </c>
      <c r="I16" s="107">
        <v>0</v>
      </c>
      <c r="J16" s="107">
        <v>0</v>
      </c>
      <c r="K16" s="107">
        <v>0</v>
      </c>
      <c r="L16" s="107">
        <v>0</v>
      </c>
      <c r="M16" s="107">
        <v>0</v>
      </c>
      <c r="N16" s="107">
        <v>0</v>
      </c>
      <c r="O16" s="107">
        <v>0</v>
      </c>
      <c r="P16" s="107">
        <v>0</v>
      </c>
      <c r="Q16" s="107">
        <v>0</v>
      </c>
      <c r="R16" s="107">
        <v>0</v>
      </c>
      <c r="S16" s="107">
        <v>0</v>
      </c>
      <c r="T16" s="107">
        <v>0</v>
      </c>
      <c r="U16" s="107">
        <v>0</v>
      </c>
      <c r="V16" s="107">
        <v>0</v>
      </c>
      <c r="W16" s="107">
        <v>0</v>
      </c>
      <c r="X16" s="107">
        <v>0</v>
      </c>
      <c r="Y16" s="107">
        <v>0</v>
      </c>
      <c r="Z16" s="107">
        <v>0</v>
      </c>
      <c r="AA16" s="107">
        <v>0</v>
      </c>
      <c r="AB16" s="107">
        <v>0</v>
      </c>
      <c r="AC16" s="107">
        <v>0</v>
      </c>
      <c r="AD16" s="107">
        <v>0</v>
      </c>
      <c r="AE16" s="107">
        <v>0</v>
      </c>
      <c r="AF16" s="107">
        <v>0</v>
      </c>
      <c r="AG16" s="22"/>
      <c r="AH16" s="21"/>
    </row>
    <row r="17" spans="1:34">
      <c r="A17" s="18">
        <v>6</v>
      </c>
      <c r="C17" s="19" t="s">
        <v>21</v>
      </c>
      <c r="E17" s="20" t="str">
        <f t="shared" si="28"/>
        <v>ktoe</v>
      </c>
      <c r="F17" s="107">
        <v>2.2501347941572782</v>
      </c>
      <c r="G17" s="107">
        <v>2.1476707023250112</v>
      </c>
      <c r="H17" s="107">
        <v>2.0656976608652049</v>
      </c>
      <c r="I17" s="107">
        <v>2.5177737247339071</v>
      </c>
      <c r="J17" s="107">
        <v>2.9896424813480529</v>
      </c>
      <c r="K17" s="107">
        <v>3.480870772179494</v>
      </c>
      <c r="L17" s="107">
        <v>3.1114037349872001</v>
      </c>
      <c r="M17" s="107">
        <v>2.7444107132921989</v>
      </c>
      <c r="N17" s="107">
        <v>2.3856140072332681</v>
      </c>
      <c r="O17" s="107">
        <v>2.0631970948939999</v>
      </c>
      <c r="P17" s="107">
        <v>1.7873837238315453</v>
      </c>
      <c r="Q17" s="107">
        <v>2.4722344352829495</v>
      </c>
      <c r="R17" s="107">
        <v>2.756837131704668</v>
      </c>
      <c r="S17" s="107">
        <v>3.1793830575558832</v>
      </c>
      <c r="T17" s="107">
        <v>3.6127614590291293</v>
      </c>
      <c r="U17" s="107">
        <v>4.3739899148119585</v>
      </c>
      <c r="V17" s="107">
        <v>5.0401351809616308</v>
      </c>
      <c r="W17" s="107">
        <v>6.094893444057444</v>
      </c>
      <c r="X17" s="107">
        <v>7.3558958684616469</v>
      </c>
      <c r="Y17" s="107">
        <v>8.9085149993906239</v>
      </c>
      <c r="Z17" s="107">
        <v>10.299091916020483</v>
      </c>
      <c r="AA17" s="107">
        <v>11.811379658552918</v>
      </c>
      <c r="AB17" s="107">
        <v>13.518655674342433</v>
      </c>
      <c r="AC17" s="107">
        <v>11.808581351639106</v>
      </c>
      <c r="AD17" s="107">
        <v>13.982578461011647</v>
      </c>
      <c r="AE17" s="107">
        <v>11.227371580006952</v>
      </c>
      <c r="AF17" s="107">
        <v>13.111612652902485</v>
      </c>
      <c r="AG17" s="22"/>
      <c r="AH17" s="21"/>
    </row>
    <row r="18" spans="1:34">
      <c r="A18" s="18">
        <v>7</v>
      </c>
      <c r="C18" s="19" t="s">
        <v>22</v>
      </c>
      <c r="E18" s="20" t="str">
        <f t="shared" si="28"/>
        <v>ktoe</v>
      </c>
      <c r="F18" s="107">
        <v>0</v>
      </c>
      <c r="G18" s="107">
        <v>0</v>
      </c>
      <c r="H18" s="107">
        <v>0</v>
      </c>
      <c r="I18" s="107">
        <v>0</v>
      </c>
      <c r="J18" s="107">
        <v>0</v>
      </c>
      <c r="K18" s="107">
        <v>0</v>
      </c>
      <c r="L18" s="107">
        <v>0</v>
      </c>
      <c r="M18" s="107">
        <v>0</v>
      </c>
      <c r="N18" s="107">
        <v>0</v>
      </c>
      <c r="O18" s="107">
        <v>0</v>
      </c>
      <c r="P18" s="107">
        <v>0</v>
      </c>
      <c r="Q18" s="107">
        <v>0</v>
      </c>
      <c r="R18" s="107">
        <v>0</v>
      </c>
      <c r="S18" s="107">
        <v>0</v>
      </c>
      <c r="T18" s="107">
        <v>0</v>
      </c>
      <c r="U18" s="107">
        <v>0</v>
      </c>
      <c r="V18" s="107">
        <v>0</v>
      </c>
      <c r="W18" s="107">
        <v>0</v>
      </c>
      <c r="X18" s="107">
        <v>0</v>
      </c>
      <c r="Y18" s="107">
        <v>0</v>
      </c>
      <c r="Z18" s="107">
        <v>0</v>
      </c>
      <c r="AA18" s="107">
        <v>0</v>
      </c>
      <c r="AB18" s="107">
        <v>0</v>
      </c>
      <c r="AC18" s="107">
        <v>0</v>
      </c>
      <c r="AD18" s="107">
        <v>0</v>
      </c>
      <c r="AE18" s="107">
        <v>0</v>
      </c>
      <c r="AF18" s="107">
        <v>0</v>
      </c>
      <c r="AG18" s="22"/>
      <c r="AH18" s="21"/>
    </row>
    <row r="19" spans="1:34">
      <c r="A19" s="17"/>
      <c r="B19" s="17"/>
      <c r="C19" s="17" t="s">
        <v>23</v>
      </c>
      <c r="D19" s="17"/>
      <c r="E19" s="24"/>
      <c r="F19" s="114">
        <f>SUM(F20:F26)</f>
        <v>156.93894734431649</v>
      </c>
      <c r="G19" s="114">
        <f t="shared" ref="G19:AF19" si="29">SUM(G20:G26)</f>
        <v>176.69822185815383</v>
      </c>
      <c r="H19" s="114">
        <f t="shared" si="29"/>
        <v>182.385161672431</v>
      </c>
      <c r="I19" s="114">
        <f t="shared" si="29"/>
        <v>199.31353893334486</v>
      </c>
      <c r="J19" s="114">
        <f t="shared" si="29"/>
        <v>208.49467820816736</v>
      </c>
      <c r="K19" s="114">
        <f t="shared" si="29"/>
        <v>226.34077235924843</v>
      </c>
      <c r="L19" s="114">
        <f t="shared" si="29"/>
        <v>255.54938827135248</v>
      </c>
      <c r="M19" s="114">
        <f t="shared" si="29"/>
        <v>251.98327107776001</v>
      </c>
      <c r="N19" s="114">
        <f t="shared" si="29"/>
        <v>302.41008738660486</v>
      </c>
      <c r="O19" s="114">
        <f t="shared" si="29"/>
        <v>266.96540725392896</v>
      </c>
      <c r="P19" s="114">
        <f t="shared" si="29"/>
        <v>284.75260319161845</v>
      </c>
      <c r="Q19" s="114">
        <f t="shared" si="29"/>
        <v>297.01024374470853</v>
      </c>
      <c r="R19" s="114">
        <f t="shared" si="29"/>
        <v>280.2840471328746</v>
      </c>
      <c r="S19" s="114">
        <f t="shared" si="29"/>
        <v>280.07080433479331</v>
      </c>
      <c r="T19" s="114">
        <f t="shared" si="29"/>
        <v>269.55615369294844</v>
      </c>
      <c r="U19" s="114">
        <f t="shared" si="29"/>
        <v>273.38798616569176</v>
      </c>
      <c r="V19" s="114">
        <f t="shared" si="29"/>
        <v>260.81160159728529</v>
      </c>
      <c r="W19" s="114">
        <f t="shared" si="29"/>
        <v>258.07865739106967</v>
      </c>
      <c r="X19" s="114">
        <f t="shared" si="29"/>
        <v>252.57497097139421</v>
      </c>
      <c r="Y19" s="114">
        <f t="shared" si="29"/>
        <v>269.01884905489197</v>
      </c>
      <c r="Z19" s="114">
        <f t="shared" si="29"/>
        <v>272.54974535833742</v>
      </c>
      <c r="AA19" s="114">
        <f t="shared" si="29"/>
        <v>273.73533811174099</v>
      </c>
      <c r="AB19" s="114">
        <f t="shared" si="29"/>
        <v>276.3789525241732</v>
      </c>
      <c r="AC19" s="114">
        <f t="shared" si="29"/>
        <v>237.74175467263382</v>
      </c>
      <c r="AD19" s="114">
        <f t="shared" si="29"/>
        <v>317.93955080721634</v>
      </c>
      <c r="AE19" s="114">
        <f t="shared" si="29"/>
        <v>313.28093126511681</v>
      </c>
      <c r="AF19" s="114">
        <f t="shared" si="29"/>
        <v>307.81250612063599</v>
      </c>
      <c r="AG19" s="22"/>
      <c r="AH19" s="25"/>
    </row>
    <row r="20" spans="1:34">
      <c r="A20" s="18">
        <v>8</v>
      </c>
      <c r="C20" s="19" t="s">
        <v>17</v>
      </c>
      <c r="E20" s="20" t="str">
        <f t="shared" ref="E20:E71" si="30">$E$2</f>
        <v>ktoe</v>
      </c>
      <c r="F20" s="107">
        <v>0</v>
      </c>
      <c r="G20" s="107">
        <v>0</v>
      </c>
      <c r="H20" s="107">
        <v>0</v>
      </c>
      <c r="I20" s="107">
        <v>0</v>
      </c>
      <c r="J20" s="107">
        <v>0</v>
      </c>
      <c r="K20" s="107">
        <v>0</v>
      </c>
      <c r="L20" s="107">
        <v>0</v>
      </c>
      <c r="M20" s="107">
        <v>0</v>
      </c>
      <c r="N20" s="107">
        <v>0</v>
      </c>
      <c r="O20" s="107">
        <v>0</v>
      </c>
      <c r="P20" s="107">
        <v>0</v>
      </c>
      <c r="Q20" s="107">
        <v>0</v>
      </c>
      <c r="R20" s="107">
        <v>0</v>
      </c>
      <c r="S20" s="107">
        <v>0</v>
      </c>
      <c r="T20" s="107">
        <v>0</v>
      </c>
      <c r="U20" s="107">
        <v>0</v>
      </c>
      <c r="V20" s="107">
        <v>0</v>
      </c>
      <c r="W20" s="107">
        <v>0</v>
      </c>
      <c r="X20" s="107">
        <v>0</v>
      </c>
      <c r="Y20" s="107">
        <v>0</v>
      </c>
      <c r="Z20" s="107">
        <v>0</v>
      </c>
      <c r="AA20" s="107">
        <v>0</v>
      </c>
      <c r="AB20" s="107">
        <v>0</v>
      </c>
      <c r="AC20" s="107">
        <v>0</v>
      </c>
      <c r="AD20" s="107">
        <v>0</v>
      </c>
      <c r="AE20" s="107">
        <v>0</v>
      </c>
      <c r="AF20" s="107">
        <v>0</v>
      </c>
      <c r="AG20" s="22"/>
      <c r="AH20" s="21"/>
    </row>
    <row r="21" spans="1:34">
      <c r="A21" s="18">
        <v>9</v>
      </c>
      <c r="C21" s="86" t="s">
        <v>133</v>
      </c>
      <c r="D21" s="86"/>
      <c r="E21" s="20" t="str">
        <f t="shared" si="30"/>
        <v>ktoe</v>
      </c>
      <c r="F21" s="107">
        <v>0</v>
      </c>
      <c r="G21" s="107">
        <v>0</v>
      </c>
      <c r="H21" s="107">
        <v>0</v>
      </c>
      <c r="I21" s="107">
        <v>0</v>
      </c>
      <c r="J21" s="107">
        <v>0</v>
      </c>
      <c r="K21" s="107">
        <v>0</v>
      </c>
      <c r="L21" s="107">
        <v>0</v>
      </c>
      <c r="M21" s="107">
        <v>0</v>
      </c>
      <c r="N21" s="107">
        <v>0</v>
      </c>
      <c r="O21" s="107">
        <v>0</v>
      </c>
      <c r="P21" s="107">
        <v>0</v>
      </c>
      <c r="Q21" s="107">
        <v>0</v>
      </c>
      <c r="R21" s="107">
        <v>0</v>
      </c>
      <c r="S21" s="107">
        <v>0</v>
      </c>
      <c r="T21" s="107">
        <v>0</v>
      </c>
      <c r="U21" s="107">
        <v>0</v>
      </c>
      <c r="V21" s="107">
        <v>0</v>
      </c>
      <c r="W21" s="107">
        <v>0</v>
      </c>
      <c r="X21" s="107">
        <v>0</v>
      </c>
      <c r="Y21" s="107">
        <v>0</v>
      </c>
      <c r="Z21" s="107">
        <v>0</v>
      </c>
      <c r="AA21" s="107">
        <v>0</v>
      </c>
      <c r="AB21" s="107">
        <v>0</v>
      </c>
      <c r="AC21" s="107">
        <v>0</v>
      </c>
      <c r="AD21" s="107">
        <v>0</v>
      </c>
      <c r="AE21" s="107">
        <v>0</v>
      </c>
      <c r="AF21" s="107">
        <v>0</v>
      </c>
      <c r="AG21" s="22"/>
      <c r="AH21" s="87" t="s">
        <v>131</v>
      </c>
    </row>
    <row r="22" spans="1:34">
      <c r="A22" s="18">
        <v>10</v>
      </c>
      <c r="C22" s="19" t="s">
        <v>18</v>
      </c>
      <c r="E22" s="20" t="str">
        <f t="shared" si="30"/>
        <v>ktoe</v>
      </c>
      <c r="F22" s="107">
        <v>0</v>
      </c>
      <c r="G22" s="107">
        <v>0</v>
      </c>
      <c r="H22" s="107">
        <v>0</v>
      </c>
      <c r="I22" s="107">
        <v>0</v>
      </c>
      <c r="J22" s="107">
        <v>0</v>
      </c>
      <c r="K22" s="107">
        <v>0</v>
      </c>
      <c r="L22" s="107">
        <v>0</v>
      </c>
      <c r="M22" s="107">
        <v>0</v>
      </c>
      <c r="N22" s="107">
        <v>0</v>
      </c>
      <c r="O22" s="107">
        <v>0</v>
      </c>
      <c r="P22" s="107">
        <v>0</v>
      </c>
      <c r="Q22" s="107">
        <v>0</v>
      </c>
      <c r="R22" s="107">
        <v>0</v>
      </c>
      <c r="S22" s="107">
        <v>0</v>
      </c>
      <c r="T22" s="107">
        <v>0</v>
      </c>
      <c r="U22" s="107">
        <v>0</v>
      </c>
      <c r="V22" s="107">
        <v>0</v>
      </c>
      <c r="W22" s="107">
        <v>0</v>
      </c>
      <c r="X22" s="107">
        <v>0</v>
      </c>
      <c r="Y22" s="107">
        <v>0</v>
      </c>
      <c r="Z22" s="107">
        <v>0</v>
      </c>
      <c r="AA22" s="107">
        <v>0</v>
      </c>
      <c r="AB22" s="107">
        <v>0</v>
      </c>
      <c r="AC22" s="107">
        <v>0</v>
      </c>
      <c r="AD22" s="107">
        <v>0</v>
      </c>
      <c r="AE22" s="107">
        <v>0</v>
      </c>
      <c r="AF22" s="107">
        <v>0</v>
      </c>
      <c r="AG22" s="22"/>
      <c r="AH22" s="13"/>
    </row>
    <row r="23" spans="1:34">
      <c r="A23" s="18">
        <v>11</v>
      </c>
      <c r="C23" s="19" t="s">
        <v>19</v>
      </c>
      <c r="E23" s="20" t="str">
        <f t="shared" si="30"/>
        <v>ktoe</v>
      </c>
      <c r="F23" s="107">
        <v>0</v>
      </c>
      <c r="G23" s="107">
        <v>0</v>
      </c>
      <c r="H23" s="107">
        <v>0</v>
      </c>
      <c r="I23" s="107">
        <v>0</v>
      </c>
      <c r="J23" s="107">
        <v>0</v>
      </c>
      <c r="K23" s="107">
        <v>0</v>
      </c>
      <c r="L23" s="107">
        <v>0</v>
      </c>
      <c r="M23" s="107">
        <v>0</v>
      </c>
      <c r="N23" s="107">
        <v>0</v>
      </c>
      <c r="O23" s="107">
        <v>0</v>
      </c>
      <c r="P23" s="107">
        <v>0</v>
      </c>
      <c r="Q23" s="107">
        <v>0</v>
      </c>
      <c r="R23" s="107">
        <v>0</v>
      </c>
      <c r="S23" s="107">
        <v>0</v>
      </c>
      <c r="T23" s="107">
        <v>0</v>
      </c>
      <c r="U23" s="107">
        <v>0</v>
      </c>
      <c r="V23" s="107">
        <v>0</v>
      </c>
      <c r="W23" s="107">
        <v>0</v>
      </c>
      <c r="X23" s="107">
        <v>0</v>
      </c>
      <c r="Y23" s="107">
        <v>0</v>
      </c>
      <c r="Z23" s="107">
        <v>0</v>
      </c>
      <c r="AA23" s="107">
        <v>0</v>
      </c>
      <c r="AB23" s="107">
        <v>0</v>
      </c>
      <c r="AC23" s="107">
        <v>0</v>
      </c>
      <c r="AD23" s="107">
        <v>0</v>
      </c>
      <c r="AE23" s="107">
        <v>0</v>
      </c>
      <c r="AF23" s="107">
        <v>0</v>
      </c>
      <c r="AG23" s="22"/>
      <c r="AH23" s="21"/>
    </row>
    <row r="24" spans="1:34">
      <c r="A24" s="18">
        <v>12</v>
      </c>
      <c r="C24" s="19" t="s">
        <v>20</v>
      </c>
      <c r="E24" s="20" t="str">
        <f t="shared" si="30"/>
        <v>ktoe</v>
      </c>
      <c r="F24" s="107">
        <v>0</v>
      </c>
      <c r="G24" s="107">
        <v>0</v>
      </c>
      <c r="H24" s="107">
        <v>0</v>
      </c>
      <c r="I24" s="107">
        <v>0</v>
      </c>
      <c r="J24" s="107">
        <v>0</v>
      </c>
      <c r="K24" s="107">
        <v>0</v>
      </c>
      <c r="L24" s="107">
        <v>0</v>
      </c>
      <c r="M24" s="107">
        <v>0</v>
      </c>
      <c r="N24" s="107">
        <v>0</v>
      </c>
      <c r="O24" s="107">
        <v>0</v>
      </c>
      <c r="P24" s="107">
        <v>0</v>
      </c>
      <c r="Q24" s="107">
        <v>0</v>
      </c>
      <c r="R24" s="107">
        <v>0</v>
      </c>
      <c r="S24" s="107">
        <v>0</v>
      </c>
      <c r="T24" s="107">
        <v>0</v>
      </c>
      <c r="U24" s="107">
        <v>0</v>
      </c>
      <c r="V24" s="107">
        <v>0</v>
      </c>
      <c r="W24" s="107">
        <v>0</v>
      </c>
      <c r="X24" s="107">
        <v>0</v>
      </c>
      <c r="Y24" s="107">
        <v>0</v>
      </c>
      <c r="Z24" s="107">
        <v>0</v>
      </c>
      <c r="AA24" s="107">
        <v>0</v>
      </c>
      <c r="AB24" s="107">
        <v>0</v>
      </c>
      <c r="AC24" s="107">
        <v>0</v>
      </c>
      <c r="AD24" s="107">
        <v>0</v>
      </c>
      <c r="AE24" s="107">
        <v>0</v>
      </c>
      <c r="AF24" s="107">
        <v>0</v>
      </c>
      <c r="AG24" s="22"/>
      <c r="AH24" s="21"/>
    </row>
    <row r="25" spans="1:34">
      <c r="A25" s="18">
        <v>13</v>
      </c>
      <c r="C25" s="19" t="s">
        <v>21</v>
      </c>
      <c r="E25" s="20" t="str">
        <f t="shared" si="30"/>
        <v>ktoe</v>
      </c>
      <c r="F25" s="107">
        <v>156.93894734431649</v>
      </c>
      <c r="G25" s="107">
        <v>176.69822185815383</v>
      </c>
      <c r="H25" s="107">
        <v>182.385161672431</v>
      </c>
      <c r="I25" s="107">
        <v>199.31353893334486</v>
      </c>
      <c r="J25" s="107">
        <v>208.49467820816736</v>
      </c>
      <c r="K25" s="107">
        <v>226.34077235924843</v>
      </c>
      <c r="L25" s="107">
        <v>255.54938827135248</v>
      </c>
      <c r="M25" s="107">
        <v>251.98327107776001</v>
      </c>
      <c r="N25" s="107">
        <v>302.41008738660486</v>
      </c>
      <c r="O25" s="107">
        <v>266.96540725392896</v>
      </c>
      <c r="P25" s="107">
        <v>284.75260319161845</v>
      </c>
      <c r="Q25" s="107">
        <v>297.01024374470853</v>
      </c>
      <c r="R25" s="107">
        <v>280.2840471328746</v>
      </c>
      <c r="S25" s="107">
        <v>280.07080433479331</v>
      </c>
      <c r="T25" s="107">
        <v>269.55615369294844</v>
      </c>
      <c r="U25" s="107">
        <v>273.38798616569176</v>
      </c>
      <c r="V25" s="107">
        <v>260.81160159728529</v>
      </c>
      <c r="W25" s="107">
        <v>258.07865739106967</v>
      </c>
      <c r="X25" s="107">
        <v>252.57497097139421</v>
      </c>
      <c r="Y25" s="107">
        <v>269.01884905489197</v>
      </c>
      <c r="Z25" s="107">
        <v>272.54974535833742</v>
      </c>
      <c r="AA25" s="107">
        <v>273.73533811174099</v>
      </c>
      <c r="AB25" s="107">
        <v>276.3789525241732</v>
      </c>
      <c r="AC25" s="107">
        <v>237.74175467263382</v>
      </c>
      <c r="AD25" s="107">
        <v>317.93955080721634</v>
      </c>
      <c r="AE25" s="107">
        <v>313.28093126511681</v>
      </c>
      <c r="AF25" s="107">
        <v>307.81250612063599</v>
      </c>
      <c r="AG25" s="22"/>
      <c r="AH25" s="21"/>
    </row>
    <row r="26" spans="1:34">
      <c r="A26" s="18">
        <v>14</v>
      </c>
      <c r="C26" s="19" t="s">
        <v>22</v>
      </c>
      <c r="E26" s="20" t="str">
        <f t="shared" si="30"/>
        <v>ktoe</v>
      </c>
      <c r="F26" s="107">
        <v>0</v>
      </c>
      <c r="G26" s="107">
        <v>0</v>
      </c>
      <c r="H26" s="107">
        <v>0</v>
      </c>
      <c r="I26" s="107">
        <v>0</v>
      </c>
      <c r="J26" s="107">
        <v>0</v>
      </c>
      <c r="K26" s="107">
        <v>0</v>
      </c>
      <c r="L26" s="107">
        <v>0</v>
      </c>
      <c r="M26" s="107">
        <v>0</v>
      </c>
      <c r="N26" s="107">
        <v>0</v>
      </c>
      <c r="O26" s="107">
        <v>0</v>
      </c>
      <c r="P26" s="107">
        <v>0</v>
      </c>
      <c r="Q26" s="107">
        <v>0</v>
      </c>
      <c r="R26" s="107">
        <v>0</v>
      </c>
      <c r="S26" s="107">
        <v>0</v>
      </c>
      <c r="T26" s="107">
        <v>0</v>
      </c>
      <c r="U26" s="107">
        <v>0</v>
      </c>
      <c r="V26" s="107">
        <v>0</v>
      </c>
      <c r="W26" s="107">
        <v>0</v>
      </c>
      <c r="X26" s="107">
        <v>0</v>
      </c>
      <c r="Y26" s="107">
        <v>0</v>
      </c>
      <c r="Z26" s="107">
        <v>0</v>
      </c>
      <c r="AA26" s="107">
        <v>0</v>
      </c>
      <c r="AB26" s="107">
        <v>0</v>
      </c>
      <c r="AC26" s="107">
        <v>0</v>
      </c>
      <c r="AD26" s="107">
        <v>0</v>
      </c>
      <c r="AE26" s="107">
        <v>0</v>
      </c>
      <c r="AF26" s="107">
        <v>0</v>
      </c>
      <c r="AG26" s="22"/>
      <c r="AH26" s="21"/>
    </row>
    <row r="27" spans="1:34">
      <c r="A27" s="17"/>
      <c r="B27" s="17"/>
      <c r="C27" s="17" t="s">
        <v>27</v>
      </c>
      <c r="D27" s="17"/>
      <c r="E27" s="24"/>
      <c r="F27" s="96">
        <f>SUM(F28:F34)</f>
        <v>165.05608691373038</v>
      </c>
      <c r="G27" s="96">
        <f t="shared" ref="G27:AF27" si="31">SUM(G28:G34)</f>
        <v>167.55477927494556</v>
      </c>
      <c r="H27" s="96">
        <f t="shared" si="31"/>
        <v>177.02489225983567</v>
      </c>
      <c r="I27" s="96">
        <f t="shared" si="31"/>
        <v>181.47493725202386</v>
      </c>
      <c r="J27" s="96">
        <f t="shared" si="31"/>
        <v>191.61841453739362</v>
      </c>
      <c r="K27" s="96">
        <f t="shared" si="31"/>
        <v>199.77949060633796</v>
      </c>
      <c r="L27" s="96">
        <f t="shared" si="31"/>
        <v>210.45292580409944</v>
      </c>
      <c r="M27" s="96">
        <f t="shared" si="31"/>
        <v>219.8011852950435</v>
      </c>
      <c r="N27" s="96">
        <f t="shared" si="31"/>
        <v>223.80515414134365</v>
      </c>
      <c r="O27" s="96">
        <f t="shared" si="31"/>
        <v>234.32930039059579</v>
      </c>
      <c r="P27" s="96">
        <f t="shared" si="31"/>
        <v>247.85065867169544</v>
      </c>
      <c r="Q27" s="96">
        <f t="shared" si="31"/>
        <v>243.35116401311524</v>
      </c>
      <c r="R27" s="96">
        <f t="shared" si="31"/>
        <v>266.49169879868174</v>
      </c>
      <c r="S27" s="96">
        <f t="shared" si="31"/>
        <v>274.07648939614387</v>
      </c>
      <c r="T27" s="96">
        <f t="shared" si="31"/>
        <v>267.53032544395808</v>
      </c>
      <c r="U27" s="96">
        <f t="shared" si="31"/>
        <v>271.3843698778623</v>
      </c>
      <c r="V27" s="96">
        <f t="shared" si="31"/>
        <v>265.2176077779651</v>
      </c>
      <c r="W27" s="96">
        <f t="shared" si="31"/>
        <v>264.45680715758516</v>
      </c>
      <c r="X27" s="96">
        <f t="shared" si="31"/>
        <v>271.66005116394967</v>
      </c>
      <c r="Y27" s="96">
        <f t="shared" si="31"/>
        <v>273.08721232760331</v>
      </c>
      <c r="Z27" s="96">
        <f t="shared" si="31"/>
        <v>272.10767986089934</v>
      </c>
      <c r="AA27" s="96">
        <f t="shared" si="31"/>
        <v>270.43443496143635</v>
      </c>
      <c r="AB27" s="96">
        <f t="shared" si="31"/>
        <v>267.21022367026069</v>
      </c>
      <c r="AC27" s="96">
        <f t="shared" si="31"/>
        <v>266.48696912860555</v>
      </c>
      <c r="AD27" s="96">
        <f t="shared" si="31"/>
        <v>266.09898155744293</v>
      </c>
      <c r="AE27" s="96">
        <f t="shared" si="31"/>
        <v>253.9548460435978</v>
      </c>
      <c r="AF27" s="96">
        <f t="shared" si="31"/>
        <v>264.72739444833684</v>
      </c>
      <c r="AG27" s="22"/>
      <c r="AH27" s="25"/>
    </row>
    <row r="28" spans="1:34">
      <c r="A28" s="18">
        <v>15</v>
      </c>
      <c r="C28" s="19" t="s">
        <v>17</v>
      </c>
      <c r="E28" s="20" t="str">
        <f t="shared" si="30"/>
        <v>ktoe</v>
      </c>
      <c r="F28" s="110">
        <v>49.322453931683739</v>
      </c>
      <c r="G28" s="110">
        <v>44.554696877155941</v>
      </c>
      <c r="H28" s="110">
        <v>41.335932686540765</v>
      </c>
      <c r="I28" s="110">
        <v>36.417502184761481</v>
      </c>
      <c r="J28" s="110">
        <v>32.753221075166948</v>
      </c>
      <c r="K28" s="110">
        <v>28.311561913064381</v>
      </c>
      <c r="L28" s="110">
        <v>30.163193850746005</v>
      </c>
      <c r="M28" s="110">
        <v>31.606707154829969</v>
      </c>
      <c r="N28" s="110">
        <v>32.046397036910797</v>
      </c>
      <c r="O28" s="110">
        <v>33.317484943554426</v>
      </c>
      <c r="P28" s="110">
        <v>33.915514196924136</v>
      </c>
      <c r="Q28" s="110">
        <v>22.751000059523285</v>
      </c>
      <c r="R28" s="110">
        <v>22.220000105987886</v>
      </c>
      <c r="S28" s="110">
        <v>21.617145426072685</v>
      </c>
      <c r="T28" s="110">
        <v>18.85708774498821</v>
      </c>
      <c r="U28" s="110">
        <v>17.165711278275229</v>
      </c>
      <c r="V28" s="110">
        <v>16.356802306734757</v>
      </c>
      <c r="W28" s="110">
        <v>15.620329874371166</v>
      </c>
      <c r="X28" s="110">
        <v>13.781777993073119</v>
      </c>
      <c r="Y28" s="110">
        <v>16.151615098120217</v>
      </c>
      <c r="Z28" s="110">
        <v>19.043350386329095</v>
      </c>
      <c r="AA28" s="110">
        <v>18.691072214800631</v>
      </c>
      <c r="AB28" s="110">
        <v>19.129338493968323</v>
      </c>
      <c r="AC28" s="110">
        <v>18.677780482884216</v>
      </c>
      <c r="AD28" s="110">
        <v>18.116576983803903</v>
      </c>
      <c r="AE28" s="110">
        <v>17.038339919818831</v>
      </c>
      <c r="AF28" s="110">
        <v>16.834564919443139</v>
      </c>
      <c r="AG28" s="22"/>
      <c r="AH28" s="21"/>
    </row>
    <row r="29" spans="1:34">
      <c r="A29" s="18">
        <v>16</v>
      </c>
      <c r="C29" s="86" t="s">
        <v>134</v>
      </c>
      <c r="D29" s="86"/>
      <c r="E29" s="20" t="str">
        <f t="shared" si="30"/>
        <v>ktoe</v>
      </c>
      <c r="F29" s="110">
        <v>71.436429165219735</v>
      </c>
      <c r="G29" s="110">
        <v>75.803463697761558</v>
      </c>
      <c r="H29" s="110">
        <v>85.084390163027578</v>
      </c>
      <c r="I29" s="110">
        <v>92.572574496121433</v>
      </c>
      <c r="J29" s="110">
        <v>104.48135467231013</v>
      </c>
      <c r="K29" s="110">
        <v>115.16757736031428</v>
      </c>
      <c r="L29" s="110">
        <v>123.06565345869429</v>
      </c>
      <c r="M29" s="110">
        <v>130.24967607976131</v>
      </c>
      <c r="N29" s="110">
        <v>133.0426668312144</v>
      </c>
      <c r="O29" s="110">
        <v>141.23348903555387</v>
      </c>
      <c r="P29" s="110">
        <v>152.73287449395684</v>
      </c>
      <c r="Q29" s="110">
        <v>156.76191165709318</v>
      </c>
      <c r="R29" s="110">
        <v>175.42851322293691</v>
      </c>
      <c r="S29" s="110">
        <v>178.00790770854627</v>
      </c>
      <c r="T29" s="110">
        <v>170.36645894251382</v>
      </c>
      <c r="U29" s="110">
        <v>167.32465159776541</v>
      </c>
      <c r="V29" s="110">
        <v>158.31633553422523</v>
      </c>
      <c r="W29" s="110">
        <v>150.87131515323165</v>
      </c>
      <c r="X29" s="110">
        <v>153.22107583636208</v>
      </c>
      <c r="Y29" s="110">
        <v>154.24947579006928</v>
      </c>
      <c r="Z29" s="110">
        <v>157.56611905764566</v>
      </c>
      <c r="AA29" s="110">
        <v>163.15527737057741</v>
      </c>
      <c r="AB29" s="110">
        <v>165.88475107088831</v>
      </c>
      <c r="AC29" s="110">
        <v>163.12615290850459</v>
      </c>
      <c r="AD29" s="110">
        <v>164.60427782123784</v>
      </c>
      <c r="AE29" s="110">
        <v>159.52355482127297</v>
      </c>
      <c r="AF29" s="110">
        <v>164.79040880867132</v>
      </c>
      <c r="AG29" s="22"/>
      <c r="AH29" s="87" t="s">
        <v>129</v>
      </c>
    </row>
    <row r="30" spans="1:34">
      <c r="A30" s="18">
        <v>17</v>
      </c>
      <c r="C30" s="19" t="s">
        <v>18</v>
      </c>
      <c r="E30" s="20" t="str">
        <f t="shared" si="30"/>
        <v>ktoe</v>
      </c>
      <c r="F30" s="110">
        <v>0</v>
      </c>
      <c r="G30" s="110">
        <v>0</v>
      </c>
      <c r="H30" s="110">
        <v>0</v>
      </c>
      <c r="I30" s="110">
        <v>0</v>
      </c>
      <c r="J30" s="110">
        <v>0</v>
      </c>
      <c r="K30" s="110">
        <v>0</v>
      </c>
      <c r="L30" s="110">
        <v>0</v>
      </c>
      <c r="M30" s="110">
        <v>0</v>
      </c>
      <c r="N30" s="110">
        <v>0</v>
      </c>
      <c r="O30" s="110">
        <v>0</v>
      </c>
      <c r="P30" s="110">
        <v>0</v>
      </c>
      <c r="Q30" s="110">
        <v>0</v>
      </c>
      <c r="R30" s="110">
        <v>0</v>
      </c>
      <c r="S30" s="110">
        <v>0</v>
      </c>
      <c r="T30" s="110">
        <v>0</v>
      </c>
      <c r="U30" s="110">
        <v>0</v>
      </c>
      <c r="V30" s="110">
        <v>0</v>
      </c>
      <c r="W30" s="110">
        <v>0</v>
      </c>
      <c r="X30" s="110">
        <v>0</v>
      </c>
      <c r="Y30" s="110">
        <v>0</v>
      </c>
      <c r="Z30" s="110">
        <v>0</v>
      </c>
      <c r="AA30" s="110">
        <v>0</v>
      </c>
      <c r="AB30" s="110">
        <v>0</v>
      </c>
      <c r="AC30" s="110">
        <v>0</v>
      </c>
      <c r="AD30" s="110">
        <v>0</v>
      </c>
      <c r="AE30" s="110">
        <v>0</v>
      </c>
      <c r="AF30" s="110">
        <v>0</v>
      </c>
      <c r="AG30" s="22"/>
      <c r="AH30" s="21"/>
    </row>
    <row r="31" spans="1:34">
      <c r="A31" s="18">
        <v>18</v>
      </c>
      <c r="C31" s="19" t="s">
        <v>19</v>
      </c>
      <c r="E31" s="20" t="str">
        <f t="shared" si="30"/>
        <v>ktoe</v>
      </c>
      <c r="F31" s="110">
        <v>0</v>
      </c>
      <c r="G31" s="110">
        <v>0</v>
      </c>
      <c r="H31" s="110">
        <v>0</v>
      </c>
      <c r="I31" s="110">
        <v>0</v>
      </c>
      <c r="J31" s="110">
        <v>0</v>
      </c>
      <c r="K31" s="110">
        <v>0</v>
      </c>
      <c r="L31" s="110">
        <v>0</v>
      </c>
      <c r="M31" s="110">
        <v>0</v>
      </c>
      <c r="N31" s="110">
        <v>0</v>
      </c>
      <c r="O31" s="110">
        <v>0</v>
      </c>
      <c r="P31" s="110">
        <v>0</v>
      </c>
      <c r="Q31" s="110">
        <v>0</v>
      </c>
      <c r="R31" s="110">
        <v>0</v>
      </c>
      <c r="S31" s="110">
        <v>0</v>
      </c>
      <c r="T31" s="110">
        <v>0</v>
      </c>
      <c r="U31" s="110">
        <v>0</v>
      </c>
      <c r="V31" s="110">
        <v>0</v>
      </c>
      <c r="W31" s="110">
        <v>0</v>
      </c>
      <c r="X31" s="110">
        <v>0</v>
      </c>
      <c r="Y31" s="110">
        <v>0</v>
      </c>
      <c r="Z31" s="110">
        <v>0</v>
      </c>
      <c r="AA31" s="110">
        <v>0</v>
      </c>
      <c r="AB31" s="110">
        <v>0</v>
      </c>
      <c r="AC31" s="110">
        <v>0</v>
      </c>
      <c r="AD31" s="110">
        <v>0</v>
      </c>
      <c r="AE31" s="110">
        <v>0</v>
      </c>
      <c r="AF31" s="110">
        <v>0</v>
      </c>
      <c r="AG31" s="22"/>
      <c r="AH31" s="21"/>
    </row>
    <row r="32" spans="1:34">
      <c r="A32" s="18">
        <v>19</v>
      </c>
      <c r="C32" s="19" t="s">
        <v>20</v>
      </c>
      <c r="E32" s="20" t="str">
        <f t="shared" si="30"/>
        <v>ktoe</v>
      </c>
      <c r="F32" s="110">
        <v>0</v>
      </c>
      <c r="G32" s="110">
        <v>0</v>
      </c>
      <c r="H32" s="110">
        <v>0</v>
      </c>
      <c r="I32" s="110">
        <v>0</v>
      </c>
      <c r="J32" s="110">
        <v>0</v>
      </c>
      <c r="K32" s="110">
        <v>0</v>
      </c>
      <c r="L32" s="110">
        <v>0</v>
      </c>
      <c r="M32" s="110">
        <v>0</v>
      </c>
      <c r="N32" s="110">
        <v>0</v>
      </c>
      <c r="O32" s="110">
        <v>0</v>
      </c>
      <c r="P32" s="110">
        <v>0</v>
      </c>
      <c r="Q32" s="110">
        <v>0</v>
      </c>
      <c r="R32" s="110">
        <v>0</v>
      </c>
      <c r="S32" s="110">
        <v>0</v>
      </c>
      <c r="T32" s="110">
        <v>0</v>
      </c>
      <c r="U32" s="110">
        <v>0</v>
      </c>
      <c r="V32" s="110">
        <v>0</v>
      </c>
      <c r="W32" s="110">
        <v>0</v>
      </c>
      <c r="X32" s="110">
        <v>0</v>
      </c>
      <c r="Y32" s="110">
        <v>0</v>
      </c>
      <c r="Z32" s="110">
        <v>0</v>
      </c>
      <c r="AA32" s="110">
        <v>0</v>
      </c>
      <c r="AB32" s="110">
        <v>0</v>
      </c>
      <c r="AC32" s="110">
        <v>0</v>
      </c>
      <c r="AD32" s="110">
        <v>0</v>
      </c>
      <c r="AE32" s="110">
        <v>0</v>
      </c>
      <c r="AF32" s="110">
        <v>0</v>
      </c>
      <c r="AG32" s="22"/>
      <c r="AH32" s="21"/>
    </row>
    <row r="33" spans="1:34">
      <c r="A33" s="18">
        <v>20</v>
      </c>
      <c r="C33" s="19" t="s">
        <v>21</v>
      </c>
      <c r="E33" s="20" t="str">
        <f t="shared" si="30"/>
        <v>ktoe</v>
      </c>
      <c r="F33" s="110">
        <v>44.297203816826915</v>
      </c>
      <c r="G33" s="110">
        <v>47.196618700028068</v>
      </c>
      <c r="H33" s="110">
        <v>50.604569410267324</v>
      </c>
      <c r="I33" s="110">
        <v>52.484860571140956</v>
      </c>
      <c r="J33" s="110">
        <v>54.38383878991651</v>
      </c>
      <c r="K33" s="110">
        <v>56.300351332959266</v>
      </c>
      <c r="L33" s="110">
        <v>57.224078494659146</v>
      </c>
      <c r="M33" s="110">
        <v>57.944802060452226</v>
      </c>
      <c r="N33" s="110">
        <v>58.716090273218441</v>
      </c>
      <c r="O33" s="110">
        <v>59.778326411487491</v>
      </c>
      <c r="P33" s="110">
        <v>61.202269980814478</v>
      </c>
      <c r="Q33" s="110">
        <v>63.838252296498773</v>
      </c>
      <c r="R33" s="110">
        <v>68.843185469756932</v>
      </c>
      <c r="S33" s="110">
        <v>74.451436261524904</v>
      </c>
      <c r="T33" s="110">
        <v>78.306778756456069</v>
      </c>
      <c r="U33" s="110">
        <v>86.894007001821663</v>
      </c>
      <c r="V33" s="110">
        <v>90.544469937005147</v>
      </c>
      <c r="W33" s="110">
        <v>97.965162129982318</v>
      </c>
      <c r="X33" s="110">
        <v>104.65719733451449</v>
      </c>
      <c r="Y33" s="110">
        <v>102.68612143941381</v>
      </c>
      <c r="Z33" s="110">
        <v>95.49821041692455</v>
      </c>
      <c r="AA33" s="110">
        <v>88.588085376058288</v>
      </c>
      <c r="AB33" s="110">
        <v>82.196134105404056</v>
      </c>
      <c r="AC33" s="110">
        <v>84.683035737216755</v>
      </c>
      <c r="AD33" s="110">
        <v>83.378126752401215</v>
      </c>
      <c r="AE33" s="110">
        <v>77.392951302505978</v>
      </c>
      <c r="AF33" s="110">
        <v>83.102420720222369</v>
      </c>
      <c r="AG33" s="22"/>
      <c r="AH33" s="21"/>
    </row>
    <row r="34" spans="1:34">
      <c r="A34" s="18">
        <v>21</v>
      </c>
      <c r="C34" s="19" t="s">
        <v>22</v>
      </c>
      <c r="E34" s="20" t="str">
        <f t="shared" si="30"/>
        <v>ktoe</v>
      </c>
      <c r="F34" s="110">
        <v>0</v>
      </c>
      <c r="G34" s="110">
        <v>0</v>
      </c>
      <c r="H34" s="110">
        <v>0</v>
      </c>
      <c r="I34" s="110">
        <v>0</v>
      </c>
      <c r="J34" s="110">
        <v>0</v>
      </c>
      <c r="K34" s="110">
        <v>0</v>
      </c>
      <c r="L34" s="110">
        <v>0</v>
      </c>
      <c r="M34" s="110">
        <v>0</v>
      </c>
      <c r="N34" s="110">
        <v>0</v>
      </c>
      <c r="O34" s="110">
        <v>0</v>
      </c>
      <c r="P34" s="110">
        <v>0</v>
      </c>
      <c r="Q34" s="110">
        <v>0</v>
      </c>
      <c r="R34" s="110">
        <v>0</v>
      </c>
      <c r="S34" s="110">
        <v>0</v>
      </c>
      <c r="T34" s="110">
        <v>0</v>
      </c>
      <c r="U34" s="110">
        <v>0</v>
      </c>
      <c r="V34" s="110">
        <v>0</v>
      </c>
      <c r="W34" s="110">
        <v>0</v>
      </c>
      <c r="X34" s="110">
        <v>0</v>
      </c>
      <c r="Y34" s="110">
        <v>0</v>
      </c>
      <c r="Z34" s="110">
        <v>0</v>
      </c>
      <c r="AA34" s="110">
        <v>0</v>
      </c>
      <c r="AB34" s="110">
        <v>0</v>
      </c>
      <c r="AC34" s="110">
        <v>0</v>
      </c>
      <c r="AD34" s="110">
        <v>0</v>
      </c>
      <c r="AE34" s="110">
        <v>0</v>
      </c>
      <c r="AF34" s="110">
        <v>0</v>
      </c>
      <c r="AG34" s="22"/>
      <c r="AH34" s="21"/>
    </row>
    <row r="35" spans="1:34">
      <c r="A35" s="17"/>
      <c r="B35" s="17"/>
      <c r="C35" s="17" t="s">
        <v>28</v>
      </c>
      <c r="D35" s="17"/>
      <c r="E35" s="24"/>
      <c r="F35" s="96">
        <f>SUM(F36:F42)</f>
        <v>211.21170457701677</v>
      </c>
      <c r="G35" s="96">
        <f t="shared" ref="G35:AF35" si="32">SUM(G36:G42)</f>
        <v>210.72806786172811</v>
      </c>
      <c r="H35" s="96">
        <f t="shared" si="32"/>
        <v>222.13932113113009</v>
      </c>
      <c r="I35" s="96">
        <f t="shared" si="32"/>
        <v>215.51670708961905</v>
      </c>
      <c r="J35" s="96">
        <f t="shared" si="32"/>
        <v>220.15888720770462</v>
      </c>
      <c r="K35" s="96">
        <f t="shared" si="32"/>
        <v>221.49926484898538</v>
      </c>
      <c r="L35" s="96">
        <f t="shared" si="32"/>
        <v>221.31348132010831</v>
      </c>
      <c r="M35" s="96">
        <f t="shared" si="32"/>
        <v>225.24110490390939</v>
      </c>
      <c r="N35" s="96">
        <f t="shared" si="32"/>
        <v>222.32446180040279</v>
      </c>
      <c r="O35" s="96">
        <f t="shared" si="32"/>
        <v>226.86251046816</v>
      </c>
      <c r="P35" s="96">
        <f t="shared" si="32"/>
        <v>234.69878079918911</v>
      </c>
      <c r="Q35" s="96">
        <f t="shared" si="32"/>
        <v>278.72742127998089</v>
      </c>
      <c r="R35" s="96">
        <f t="shared" si="32"/>
        <v>239.27445610338816</v>
      </c>
      <c r="S35" s="96">
        <f t="shared" si="32"/>
        <v>252.99953806276318</v>
      </c>
      <c r="T35" s="96">
        <f t="shared" si="32"/>
        <v>250.91847573913145</v>
      </c>
      <c r="U35" s="96">
        <f t="shared" si="32"/>
        <v>257.28141317073516</v>
      </c>
      <c r="V35" s="96">
        <f t="shared" si="32"/>
        <v>258.63054269769503</v>
      </c>
      <c r="W35" s="96">
        <f t="shared" si="32"/>
        <v>261.96674741232601</v>
      </c>
      <c r="X35" s="96">
        <f t="shared" si="32"/>
        <v>273.37512205866204</v>
      </c>
      <c r="Y35" s="96">
        <f t="shared" si="32"/>
        <v>271.46850030351749</v>
      </c>
      <c r="Z35" s="96">
        <f t="shared" si="32"/>
        <v>272.37556111052311</v>
      </c>
      <c r="AA35" s="96">
        <f t="shared" si="32"/>
        <v>265.5506707827372</v>
      </c>
      <c r="AB35" s="96">
        <f t="shared" si="32"/>
        <v>258.24083703380938</v>
      </c>
      <c r="AC35" s="96">
        <f t="shared" si="32"/>
        <v>253.89994799973633</v>
      </c>
      <c r="AD35" s="96">
        <f t="shared" si="32"/>
        <v>253.8084973698289</v>
      </c>
      <c r="AE35" s="96">
        <f t="shared" si="32"/>
        <v>244.88273153454878</v>
      </c>
      <c r="AF35" s="96">
        <f t="shared" si="32"/>
        <v>251.17140074251529</v>
      </c>
      <c r="AG35" s="22"/>
      <c r="AH35" s="25"/>
    </row>
    <row r="36" spans="1:34">
      <c r="A36" s="18">
        <v>22</v>
      </c>
      <c r="C36" s="19" t="s">
        <v>17</v>
      </c>
      <c r="E36" s="20" t="str">
        <f t="shared" si="30"/>
        <v>ktoe</v>
      </c>
      <c r="F36" s="110">
        <v>107.36792289868156</v>
      </c>
      <c r="G36" s="110">
        <v>99.690740854778355</v>
      </c>
      <c r="H36" s="110">
        <v>98.458724327576775</v>
      </c>
      <c r="I36" s="110">
        <v>86.495011373845415</v>
      </c>
      <c r="J36" s="110">
        <v>80.638336963857057</v>
      </c>
      <c r="K36" s="110">
        <v>73.176334581176349</v>
      </c>
      <c r="L36" s="110">
        <v>68.980846907389846</v>
      </c>
      <c r="M36" s="110">
        <v>70.495050080164631</v>
      </c>
      <c r="N36" s="110">
        <v>69.868175990527291</v>
      </c>
      <c r="O36" s="110">
        <v>71.749854479658595</v>
      </c>
      <c r="P36" s="110">
        <v>74.70329421854575</v>
      </c>
      <c r="Q36" s="110">
        <v>73.644084463729655</v>
      </c>
      <c r="R36" s="110">
        <v>68.360278788966795</v>
      </c>
      <c r="S36" s="110">
        <v>69.183562775598887</v>
      </c>
      <c r="T36" s="110">
        <v>63.891903980952179</v>
      </c>
      <c r="U36" s="110">
        <v>61.525250337695176</v>
      </c>
      <c r="V36" s="110">
        <v>61.484611633527663</v>
      </c>
      <c r="W36" s="110">
        <v>61.555255092773805</v>
      </c>
      <c r="X36" s="110">
        <v>56.704773210071707</v>
      </c>
      <c r="Y36" s="110">
        <v>60.704262324574636</v>
      </c>
      <c r="Z36" s="110">
        <v>64.837402596679837</v>
      </c>
      <c r="AA36" s="110">
        <v>57.769020527142999</v>
      </c>
      <c r="AB36" s="110">
        <v>53.054519383389334</v>
      </c>
      <c r="AC36" s="110">
        <v>51.67741031619655</v>
      </c>
      <c r="AD36" s="110">
        <v>50.202978074487667</v>
      </c>
      <c r="AE36" s="110">
        <v>47.082721618942294</v>
      </c>
      <c r="AF36" s="110">
        <v>46.786141456254548</v>
      </c>
      <c r="AG36" s="22"/>
      <c r="AH36" s="21"/>
    </row>
    <row r="37" spans="1:34">
      <c r="A37" s="18">
        <v>23</v>
      </c>
      <c r="C37" s="86" t="s">
        <v>128</v>
      </c>
      <c r="D37" s="86"/>
      <c r="E37" s="20" t="str">
        <f t="shared" si="30"/>
        <v>ktoe</v>
      </c>
      <c r="F37" s="110">
        <v>89.295324217984231</v>
      </c>
      <c r="G37" s="110">
        <v>96.291526897967671</v>
      </c>
      <c r="H37" s="110">
        <v>108.57241105342138</v>
      </c>
      <c r="I37" s="110">
        <v>111.77024169058792</v>
      </c>
      <c r="J37" s="110">
        <v>119.94218692870439</v>
      </c>
      <c r="K37" s="110">
        <v>126.2262913683428</v>
      </c>
      <c r="L37" s="110">
        <v>130.42348647776009</v>
      </c>
      <c r="M37" s="110">
        <v>133.22421754684049</v>
      </c>
      <c r="N37" s="110">
        <v>131.42343263819825</v>
      </c>
      <c r="O37" s="110">
        <v>134.58727009658128</v>
      </c>
      <c r="P37" s="110">
        <v>139.88301355027994</v>
      </c>
      <c r="Q37" s="110">
        <v>148.98328792323019</v>
      </c>
      <c r="R37" s="110">
        <v>166.09339492745164</v>
      </c>
      <c r="S37" s="110">
        <v>178.16152187757291</v>
      </c>
      <c r="T37" s="110">
        <v>180.5894983446195</v>
      </c>
      <c r="U37" s="110">
        <v>187.98979244365208</v>
      </c>
      <c r="V37" s="110">
        <v>188.28454421574011</v>
      </c>
      <c r="W37" s="110">
        <v>189.84610150131454</v>
      </c>
      <c r="X37" s="110">
        <v>204.12662164943595</v>
      </c>
      <c r="Y37" s="110">
        <v>196.91002199966854</v>
      </c>
      <c r="Z37" s="110">
        <v>193.01664652306997</v>
      </c>
      <c r="AA37" s="110">
        <v>192.68961071692763</v>
      </c>
      <c r="AB37" s="110">
        <v>189.36288687868017</v>
      </c>
      <c r="AC37" s="110">
        <v>187.36335818130354</v>
      </c>
      <c r="AD37" s="110">
        <v>188.96259164228528</v>
      </c>
      <c r="AE37" s="110">
        <v>183.48924986791161</v>
      </c>
      <c r="AF37" s="110">
        <v>189.58490966762295</v>
      </c>
      <c r="AG37" s="22"/>
      <c r="AH37" s="87" t="s">
        <v>129</v>
      </c>
    </row>
    <row r="38" spans="1:34">
      <c r="A38" s="18">
        <v>24</v>
      </c>
      <c r="C38" s="19" t="s">
        <v>18</v>
      </c>
      <c r="E38" s="20" t="str">
        <f t="shared" si="30"/>
        <v>ktoe</v>
      </c>
      <c r="F38" s="110">
        <v>0</v>
      </c>
      <c r="G38" s="110">
        <v>0</v>
      </c>
      <c r="H38" s="110">
        <v>0</v>
      </c>
      <c r="I38" s="110">
        <v>0</v>
      </c>
      <c r="J38" s="110">
        <v>0</v>
      </c>
      <c r="K38" s="110">
        <v>0</v>
      </c>
      <c r="L38" s="110">
        <v>0</v>
      </c>
      <c r="M38" s="110">
        <v>0</v>
      </c>
      <c r="N38" s="110">
        <v>0</v>
      </c>
      <c r="O38" s="110">
        <v>0</v>
      </c>
      <c r="P38" s="110">
        <v>0</v>
      </c>
      <c r="Q38" s="110">
        <v>0</v>
      </c>
      <c r="R38" s="110">
        <v>0</v>
      </c>
      <c r="S38" s="110">
        <v>0</v>
      </c>
      <c r="T38" s="110">
        <v>0</v>
      </c>
      <c r="U38" s="110">
        <v>0</v>
      </c>
      <c r="V38" s="110">
        <v>0</v>
      </c>
      <c r="W38" s="110">
        <v>0</v>
      </c>
      <c r="X38" s="110">
        <v>0</v>
      </c>
      <c r="Y38" s="110">
        <v>0</v>
      </c>
      <c r="Z38" s="110">
        <v>0</v>
      </c>
      <c r="AA38" s="110">
        <v>0</v>
      </c>
      <c r="AB38" s="110">
        <v>0</v>
      </c>
      <c r="AC38" s="110">
        <v>0</v>
      </c>
      <c r="AD38" s="110">
        <v>0</v>
      </c>
      <c r="AE38" s="110">
        <v>0</v>
      </c>
      <c r="AF38" s="110">
        <v>0</v>
      </c>
      <c r="AG38" s="22"/>
      <c r="AH38" s="21"/>
    </row>
    <row r="39" spans="1:34">
      <c r="A39" s="18">
        <v>25</v>
      </c>
      <c r="C39" s="19" t="s">
        <v>19</v>
      </c>
      <c r="E39" s="20" t="str">
        <f t="shared" si="30"/>
        <v>ktoe</v>
      </c>
      <c r="F39" s="110">
        <v>0</v>
      </c>
      <c r="G39" s="110">
        <v>0</v>
      </c>
      <c r="H39" s="110">
        <v>0</v>
      </c>
      <c r="I39" s="110">
        <v>0</v>
      </c>
      <c r="J39" s="110">
        <v>0</v>
      </c>
      <c r="K39" s="110">
        <v>0</v>
      </c>
      <c r="L39" s="110">
        <v>0</v>
      </c>
      <c r="M39" s="110">
        <v>0</v>
      </c>
      <c r="N39" s="110">
        <v>0</v>
      </c>
      <c r="O39" s="110">
        <v>0</v>
      </c>
      <c r="P39" s="110">
        <v>0</v>
      </c>
      <c r="Q39" s="110">
        <v>0</v>
      </c>
      <c r="R39" s="110">
        <v>0</v>
      </c>
      <c r="S39" s="110">
        <v>0</v>
      </c>
      <c r="T39" s="110">
        <v>0</v>
      </c>
      <c r="U39" s="110">
        <v>0</v>
      </c>
      <c r="V39" s="110">
        <v>0</v>
      </c>
      <c r="W39" s="110">
        <v>0</v>
      </c>
      <c r="X39" s="110">
        <v>0</v>
      </c>
      <c r="Y39" s="110">
        <v>0</v>
      </c>
      <c r="Z39" s="110">
        <v>0</v>
      </c>
      <c r="AA39" s="110">
        <v>0</v>
      </c>
      <c r="AB39" s="110">
        <v>0</v>
      </c>
      <c r="AC39" s="110">
        <v>0</v>
      </c>
      <c r="AD39" s="110">
        <v>0</v>
      </c>
      <c r="AE39" s="110">
        <v>0</v>
      </c>
      <c r="AF39" s="110">
        <v>0</v>
      </c>
      <c r="AG39" s="22"/>
      <c r="AH39" s="21"/>
    </row>
    <row r="40" spans="1:34">
      <c r="A40" s="18">
        <v>26</v>
      </c>
      <c r="C40" s="19" t="s">
        <v>20</v>
      </c>
      <c r="E40" s="20" t="str">
        <f t="shared" si="30"/>
        <v>ktoe</v>
      </c>
      <c r="F40" s="110">
        <v>0</v>
      </c>
      <c r="G40" s="110">
        <v>0</v>
      </c>
      <c r="H40" s="110">
        <v>0</v>
      </c>
      <c r="I40" s="110">
        <v>0</v>
      </c>
      <c r="J40" s="110">
        <v>0</v>
      </c>
      <c r="K40" s="110">
        <v>0</v>
      </c>
      <c r="L40" s="110">
        <v>0</v>
      </c>
      <c r="M40" s="110">
        <v>0</v>
      </c>
      <c r="N40" s="110">
        <v>0</v>
      </c>
      <c r="O40" s="110">
        <v>0</v>
      </c>
      <c r="P40" s="110">
        <v>0</v>
      </c>
      <c r="Q40" s="110">
        <v>0</v>
      </c>
      <c r="R40" s="110">
        <v>0</v>
      </c>
      <c r="S40" s="110">
        <v>0</v>
      </c>
      <c r="T40" s="110">
        <v>0</v>
      </c>
      <c r="U40" s="110">
        <v>0</v>
      </c>
      <c r="V40" s="110">
        <v>0</v>
      </c>
      <c r="W40" s="110">
        <v>0</v>
      </c>
      <c r="X40" s="110">
        <v>0</v>
      </c>
      <c r="Y40" s="110">
        <v>0</v>
      </c>
      <c r="Z40" s="110">
        <v>0</v>
      </c>
      <c r="AA40" s="110">
        <v>0</v>
      </c>
      <c r="AB40" s="110">
        <v>0</v>
      </c>
      <c r="AC40" s="110">
        <v>0</v>
      </c>
      <c r="AD40" s="110">
        <v>0</v>
      </c>
      <c r="AE40" s="110">
        <v>0</v>
      </c>
      <c r="AF40" s="110">
        <v>0</v>
      </c>
      <c r="AG40" s="22"/>
      <c r="AH40" s="21"/>
    </row>
    <row r="41" spans="1:34">
      <c r="A41" s="18">
        <v>27</v>
      </c>
      <c r="C41" s="19" t="s">
        <v>21</v>
      </c>
      <c r="E41" s="20" t="str">
        <f t="shared" si="30"/>
        <v>ktoe</v>
      </c>
      <c r="F41" s="110">
        <v>14.548457460350996</v>
      </c>
      <c r="G41" s="110">
        <v>14.74580010898207</v>
      </c>
      <c r="H41" s="110">
        <v>15.108185750131943</v>
      </c>
      <c r="I41" s="110">
        <v>17.25145402518568</v>
      </c>
      <c r="J41" s="110">
        <v>19.578363315143186</v>
      </c>
      <c r="K41" s="110">
        <v>22.096638899466218</v>
      </c>
      <c r="L41" s="110">
        <v>21.909147934958384</v>
      </c>
      <c r="M41" s="110">
        <v>21.52183727690425</v>
      </c>
      <c r="N41" s="110">
        <v>21.032853171677235</v>
      </c>
      <c r="O41" s="110">
        <v>20.525385891920124</v>
      </c>
      <c r="P41" s="110">
        <v>20.112473030363422</v>
      </c>
      <c r="Q41" s="110">
        <v>56.100048893021039</v>
      </c>
      <c r="R41" s="110">
        <v>4.8207823869697082</v>
      </c>
      <c r="S41" s="110">
        <v>5.6544534095913974</v>
      </c>
      <c r="T41" s="110">
        <v>6.4370734135597818</v>
      </c>
      <c r="U41" s="110">
        <v>7.7663703893879097</v>
      </c>
      <c r="V41" s="110">
        <v>8.8613868484272817</v>
      </c>
      <c r="W41" s="110">
        <v>10.56539081823769</v>
      </c>
      <c r="X41" s="110">
        <v>12.543727199154382</v>
      </c>
      <c r="Y41" s="110">
        <v>13.854215979274336</v>
      </c>
      <c r="Z41" s="110">
        <v>14.521511990773321</v>
      </c>
      <c r="AA41" s="110">
        <v>15.092039538666571</v>
      </c>
      <c r="AB41" s="110">
        <v>15.823430771739876</v>
      </c>
      <c r="AC41" s="110">
        <v>14.859179502236241</v>
      </c>
      <c r="AD41" s="110">
        <v>14.642927653055954</v>
      </c>
      <c r="AE41" s="110">
        <v>14.310760047694879</v>
      </c>
      <c r="AF41" s="110">
        <v>14.800349618637792</v>
      </c>
      <c r="AG41" s="22"/>
      <c r="AH41" s="21"/>
    </row>
    <row r="42" spans="1:34">
      <c r="A42" s="18">
        <v>28</v>
      </c>
      <c r="C42" s="19" t="s">
        <v>22</v>
      </c>
      <c r="E42" s="20" t="str">
        <f t="shared" si="30"/>
        <v>ktoe</v>
      </c>
      <c r="F42" s="110">
        <v>0</v>
      </c>
      <c r="G42" s="110">
        <v>0</v>
      </c>
      <c r="H42" s="110">
        <v>0</v>
      </c>
      <c r="I42" s="110">
        <v>0</v>
      </c>
      <c r="J42" s="110">
        <v>0</v>
      </c>
      <c r="K42" s="110">
        <v>0</v>
      </c>
      <c r="L42" s="110">
        <v>0</v>
      </c>
      <c r="M42" s="110">
        <v>0</v>
      </c>
      <c r="N42" s="110">
        <v>0</v>
      </c>
      <c r="O42" s="110">
        <v>0</v>
      </c>
      <c r="P42" s="110">
        <v>0</v>
      </c>
      <c r="Q42" s="110">
        <v>0</v>
      </c>
      <c r="R42" s="110">
        <v>0</v>
      </c>
      <c r="S42" s="110">
        <v>0</v>
      </c>
      <c r="T42" s="110">
        <v>0</v>
      </c>
      <c r="U42" s="110">
        <v>0</v>
      </c>
      <c r="V42" s="110">
        <v>0</v>
      </c>
      <c r="W42" s="110">
        <v>0</v>
      </c>
      <c r="X42" s="110">
        <v>0</v>
      </c>
      <c r="Y42" s="110">
        <v>0</v>
      </c>
      <c r="Z42" s="110">
        <v>0</v>
      </c>
      <c r="AA42" s="110">
        <v>0</v>
      </c>
      <c r="AB42" s="110">
        <v>0</v>
      </c>
      <c r="AC42" s="110">
        <v>0</v>
      </c>
      <c r="AD42" s="110">
        <v>0</v>
      </c>
      <c r="AE42" s="110">
        <v>0</v>
      </c>
      <c r="AF42" s="110">
        <v>0</v>
      </c>
      <c r="AG42" s="22"/>
      <c r="AH42" s="21"/>
    </row>
    <row r="43" spans="1:34">
      <c r="A43" s="17"/>
      <c r="B43" s="17"/>
      <c r="C43" s="17" t="s">
        <v>24</v>
      </c>
      <c r="D43" s="17"/>
      <c r="E43" s="24"/>
      <c r="F43" s="114">
        <f>SUM(F44:F46)</f>
        <v>45.46909341189</v>
      </c>
      <c r="G43" s="114">
        <f t="shared" ref="G43:AF43" si="33">SUM(G44:G46)</f>
        <v>49.168816356419988</v>
      </c>
      <c r="H43" s="114">
        <f t="shared" si="33"/>
        <v>51.86777499251999</v>
      </c>
      <c r="I43" s="114">
        <f t="shared" si="33"/>
        <v>57.542753505239993</v>
      </c>
      <c r="J43" s="114">
        <f t="shared" si="33"/>
        <v>61.686729818189995</v>
      </c>
      <c r="K43" s="114">
        <f t="shared" si="33"/>
        <v>64.63903229723789</v>
      </c>
      <c r="L43" s="114">
        <f t="shared" si="33"/>
        <v>75.15362671973385</v>
      </c>
      <c r="M43" s="114">
        <f t="shared" si="33"/>
        <v>85.754057696120483</v>
      </c>
      <c r="N43" s="114">
        <f t="shared" si="33"/>
        <v>96.54449990663791</v>
      </c>
      <c r="O43" s="114">
        <f t="shared" si="33"/>
        <v>108.01116131402662</v>
      </c>
      <c r="P43" s="114">
        <f t="shared" si="33"/>
        <v>121.23034584593037</v>
      </c>
      <c r="Q43" s="114">
        <f t="shared" si="33"/>
        <v>118.7359959253299</v>
      </c>
      <c r="R43" s="114">
        <f t="shared" si="33"/>
        <v>115.19106186358101</v>
      </c>
      <c r="S43" s="114">
        <f t="shared" si="33"/>
        <v>112.89430992335679</v>
      </c>
      <c r="T43" s="114">
        <f t="shared" si="33"/>
        <v>106.58428939884422</v>
      </c>
      <c r="U43" s="114">
        <f t="shared" si="33"/>
        <v>106.04418682499113</v>
      </c>
      <c r="V43" s="114">
        <f t="shared" si="33"/>
        <v>99.269169394897531</v>
      </c>
      <c r="W43" s="114">
        <f t="shared" si="33"/>
        <v>96.36878241583841</v>
      </c>
      <c r="X43" s="114">
        <f t="shared" si="33"/>
        <v>92.50785708934329</v>
      </c>
      <c r="Y43" s="114">
        <f t="shared" si="33"/>
        <v>96.859823779271863</v>
      </c>
      <c r="Z43" s="114">
        <f t="shared" si="33"/>
        <v>96.805988487254197</v>
      </c>
      <c r="AA43" s="114">
        <f t="shared" si="33"/>
        <v>96.562935302926633</v>
      </c>
      <c r="AB43" s="114">
        <f t="shared" si="33"/>
        <v>97.616326324308758</v>
      </c>
      <c r="AC43" s="114">
        <f t="shared" si="33"/>
        <v>92.923080017680775</v>
      </c>
      <c r="AD43" s="114">
        <f t="shared" si="33"/>
        <v>91.7674674807527</v>
      </c>
      <c r="AE43" s="114">
        <f t="shared" si="33"/>
        <v>89.158042079475294</v>
      </c>
      <c r="AF43" s="114">
        <f t="shared" si="33"/>
        <v>92.658815075245386</v>
      </c>
      <c r="AG43" s="22"/>
      <c r="AH43" s="25"/>
    </row>
    <row r="44" spans="1:34">
      <c r="A44" s="18">
        <v>29</v>
      </c>
      <c r="C44" s="19" t="s">
        <v>17</v>
      </c>
      <c r="E44" s="20" t="str">
        <f t="shared" si="30"/>
        <v>ktoe</v>
      </c>
      <c r="F44" s="107">
        <v>0</v>
      </c>
      <c r="G44" s="107">
        <v>0</v>
      </c>
      <c r="H44" s="107">
        <v>0</v>
      </c>
      <c r="I44" s="107">
        <v>0</v>
      </c>
      <c r="J44" s="107">
        <v>0</v>
      </c>
      <c r="K44" s="107">
        <v>0</v>
      </c>
      <c r="L44" s="107">
        <v>0</v>
      </c>
      <c r="M44" s="107">
        <v>0</v>
      </c>
      <c r="N44" s="107">
        <v>0</v>
      </c>
      <c r="O44" s="107">
        <v>0</v>
      </c>
      <c r="P44" s="107">
        <v>0</v>
      </c>
      <c r="Q44" s="107">
        <v>0</v>
      </c>
      <c r="R44" s="107">
        <v>0</v>
      </c>
      <c r="S44" s="107">
        <v>0</v>
      </c>
      <c r="T44" s="107">
        <v>0</v>
      </c>
      <c r="U44" s="107">
        <v>0</v>
      </c>
      <c r="V44" s="107">
        <v>0</v>
      </c>
      <c r="W44" s="107">
        <v>0</v>
      </c>
      <c r="X44" s="107">
        <v>0</v>
      </c>
      <c r="Y44" s="107">
        <v>0</v>
      </c>
      <c r="Z44" s="107">
        <v>0</v>
      </c>
      <c r="AA44" s="107">
        <v>0</v>
      </c>
      <c r="AB44" s="107">
        <v>0</v>
      </c>
      <c r="AC44" s="107">
        <v>0</v>
      </c>
      <c r="AD44" s="107">
        <v>0</v>
      </c>
      <c r="AE44" s="107">
        <v>0</v>
      </c>
      <c r="AF44" s="107">
        <v>0</v>
      </c>
      <c r="AG44" s="22"/>
      <c r="AH44" s="21"/>
    </row>
    <row r="45" spans="1:34">
      <c r="A45" s="18">
        <v>30</v>
      </c>
      <c r="C45" s="19" t="s">
        <v>21</v>
      </c>
      <c r="E45" s="20" t="str">
        <f t="shared" si="30"/>
        <v>ktoe</v>
      </c>
      <c r="F45" s="107">
        <v>45.46909341189</v>
      </c>
      <c r="G45" s="107">
        <v>49.168816356419988</v>
      </c>
      <c r="H45" s="107">
        <v>51.86777499251999</v>
      </c>
      <c r="I45" s="107">
        <v>57.542753505239993</v>
      </c>
      <c r="J45" s="107">
        <v>61.686729818189995</v>
      </c>
      <c r="K45" s="107">
        <v>64.63903229723789</v>
      </c>
      <c r="L45" s="107">
        <v>75.15362671973385</v>
      </c>
      <c r="M45" s="107">
        <v>85.754057696120483</v>
      </c>
      <c r="N45" s="107">
        <v>96.54449990663791</v>
      </c>
      <c r="O45" s="107">
        <v>108.01116131402662</v>
      </c>
      <c r="P45" s="107">
        <v>121.23034584593037</v>
      </c>
      <c r="Q45" s="107">
        <v>118.7359959253299</v>
      </c>
      <c r="R45" s="107">
        <v>115.19106186358101</v>
      </c>
      <c r="S45" s="107">
        <v>112.89430992335679</v>
      </c>
      <c r="T45" s="107">
        <v>106.58428939884422</v>
      </c>
      <c r="U45" s="107">
        <v>106.04418682499113</v>
      </c>
      <c r="V45" s="107">
        <v>99.269169394897531</v>
      </c>
      <c r="W45" s="107">
        <v>96.36878241583841</v>
      </c>
      <c r="X45" s="107">
        <v>92.50785708934329</v>
      </c>
      <c r="Y45" s="107">
        <v>96.859823779271863</v>
      </c>
      <c r="Z45" s="107">
        <v>96.805988487254197</v>
      </c>
      <c r="AA45" s="107">
        <v>96.562935302926633</v>
      </c>
      <c r="AB45" s="107">
        <v>97.616326324308758</v>
      </c>
      <c r="AC45" s="107">
        <v>92.923080017680775</v>
      </c>
      <c r="AD45" s="107">
        <v>91.7674674807527</v>
      </c>
      <c r="AE45" s="107">
        <v>89.158042079475294</v>
      </c>
      <c r="AF45" s="107">
        <v>92.658815075245386</v>
      </c>
      <c r="AG45" s="22"/>
      <c r="AH45" s="21"/>
    </row>
    <row r="46" spans="1:34">
      <c r="A46" s="18">
        <v>31</v>
      </c>
      <c r="C46" s="19" t="s">
        <v>22</v>
      </c>
      <c r="E46" s="20" t="str">
        <f t="shared" si="30"/>
        <v>ktoe</v>
      </c>
      <c r="F46" s="107">
        <v>0</v>
      </c>
      <c r="G46" s="107">
        <v>0</v>
      </c>
      <c r="H46" s="107">
        <v>0</v>
      </c>
      <c r="I46" s="107">
        <v>0</v>
      </c>
      <c r="J46" s="107">
        <v>0</v>
      </c>
      <c r="K46" s="107">
        <v>0</v>
      </c>
      <c r="L46" s="107">
        <v>0</v>
      </c>
      <c r="M46" s="107">
        <v>0</v>
      </c>
      <c r="N46" s="107">
        <v>0</v>
      </c>
      <c r="O46" s="107">
        <v>0</v>
      </c>
      <c r="P46" s="107">
        <v>0</v>
      </c>
      <c r="Q46" s="107">
        <v>0</v>
      </c>
      <c r="R46" s="107">
        <v>0</v>
      </c>
      <c r="S46" s="107">
        <v>0</v>
      </c>
      <c r="T46" s="107">
        <v>0</v>
      </c>
      <c r="U46" s="107">
        <v>0</v>
      </c>
      <c r="V46" s="107">
        <v>0</v>
      </c>
      <c r="W46" s="107">
        <v>0</v>
      </c>
      <c r="X46" s="107">
        <v>0</v>
      </c>
      <c r="Y46" s="107">
        <v>0</v>
      </c>
      <c r="Z46" s="107">
        <v>0</v>
      </c>
      <c r="AA46" s="107">
        <v>0</v>
      </c>
      <c r="AB46" s="107">
        <v>0</v>
      </c>
      <c r="AC46" s="107">
        <v>0</v>
      </c>
      <c r="AD46" s="107">
        <v>0</v>
      </c>
      <c r="AE46" s="107">
        <v>0</v>
      </c>
      <c r="AF46" s="107">
        <v>0</v>
      </c>
      <c r="AG46" s="22"/>
      <c r="AH46" s="21"/>
    </row>
    <row r="47" spans="1:34">
      <c r="A47" s="17"/>
      <c r="B47" s="17"/>
      <c r="C47" s="17" t="s">
        <v>29</v>
      </c>
      <c r="D47" s="17"/>
      <c r="E47" s="24"/>
      <c r="F47" s="96">
        <f>SUM(F48:F49)</f>
        <v>83.050538392638259</v>
      </c>
      <c r="G47" s="96">
        <f t="shared" ref="G47:AF47" si="34">SUM(G48:G49)</f>
        <v>85.352557312823507</v>
      </c>
      <c r="H47" s="96">
        <f t="shared" si="34"/>
        <v>88.673788616369592</v>
      </c>
      <c r="I47" s="96">
        <f t="shared" si="34"/>
        <v>92.325255518023141</v>
      </c>
      <c r="J47" s="96">
        <f t="shared" si="34"/>
        <v>96.026139444689292</v>
      </c>
      <c r="K47" s="96">
        <f t="shared" si="34"/>
        <v>99.776385366273331</v>
      </c>
      <c r="L47" s="96">
        <f t="shared" si="34"/>
        <v>102.87022386456815</v>
      </c>
      <c r="M47" s="96">
        <f t="shared" si="34"/>
        <v>105.23414030241139</v>
      </c>
      <c r="N47" s="96">
        <f t="shared" si="34"/>
        <v>107.28001726702851</v>
      </c>
      <c r="O47" s="96">
        <f t="shared" si="34"/>
        <v>109.42864108558904</v>
      </c>
      <c r="P47" s="96">
        <f t="shared" si="34"/>
        <v>112.47738594250298</v>
      </c>
      <c r="Q47" s="96">
        <f t="shared" si="34"/>
        <v>117.11273209470427</v>
      </c>
      <c r="R47" s="96">
        <f t="shared" si="34"/>
        <v>121.92942830954991</v>
      </c>
      <c r="S47" s="96">
        <f t="shared" si="34"/>
        <v>128.04547805376339</v>
      </c>
      <c r="T47" s="96">
        <f t="shared" si="34"/>
        <v>129.3231420194063</v>
      </c>
      <c r="U47" s="96">
        <f t="shared" si="34"/>
        <v>137.70743947955611</v>
      </c>
      <c r="V47" s="96">
        <f t="shared" si="34"/>
        <v>138.06240557196318</v>
      </c>
      <c r="W47" s="96">
        <f t="shared" si="34"/>
        <v>143.3307218041964</v>
      </c>
      <c r="X47" s="96">
        <f t="shared" si="34"/>
        <v>146.91647077370092</v>
      </c>
      <c r="Y47" s="96">
        <f t="shared" si="34"/>
        <v>150.0015399582351</v>
      </c>
      <c r="Z47" s="96">
        <f t="shared" si="34"/>
        <v>145.45209819320934</v>
      </c>
      <c r="AA47" s="96">
        <f t="shared" si="34"/>
        <v>139.9052282722275</v>
      </c>
      <c r="AB47" s="96">
        <f t="shared" si="34"/>
        <v>135.30334638830792</v>
      </c>
      <c r="AC47" s="96">
        <f t="shared" si="34"/>
        <v>131.79513965748941</v>
      </c>
      <c r="AD47" s="96">
        <f t="shared" si="34"/>
        <v>139.63325782382972</v>
      </c>
      <c r="AE47" s="96">
        <f t="shared" si="34"/>
        <v>142.08759661413487</v>
      </c>
      <c r="AF47" s="96">
        <f t="shared" si="34"/>
        <v>139.69762106533079</v>
      </c>
      <c r="AG47" s="22"/>
      <c r="AH47" s="25"/>
    </row>
    <row r="48" spans="1:34">
      <c r="A48" s="18">
        <v>32</v>
      </c>
      <c r="C48" s="19" t="s">
        <v>21</v>
      </c>
      <c r="E48" s="20" t="str">
        <f t="shared" si="30"/>
        <v>ktoe</v>
      </c>
      <c r="F48" s="110">
        <v>83.050538392638259</v>
      </c>
      <c r="G48" s="110">
        <v>85.352557312823507</v>
      </c>
      <c r="H48" s="110">
        <v>88.673788616369592</v>
      </c>
      <c r="I48" s="110">
        <v>92.325255518023141</v>
      </c>
      <c r="J48" s="110">
        <v>96.026139444689292</v>
      </c>
      <c r="K48" s="110">
        <v>99.776385366273331</v>
      </c>
      <c r="L48" s="110">
        <v>102.87022386456815</v>
      </c>
      <c r="M48" s="110">
        <v>105.23414030241139</v>
      </c>
      <c r="N48" s="110">
        <v>107.28001726702851</v>
      </c>
      <c r="O48" s="110">
        <v>109.42864108558904</v>
      </c>
      <c r="P48" s="110">
        <v>112.47738594250298</v>
      </c>
      <c r="Q48" s="110">
        <v>117.11273209470427</v>
      </c>
      <c r="R48" s="110">
        <v>121.92942830954991</v>
      </c>
      <c r="S48" s="110">
        <v>128.04547805376339</v>
      </c>
      <c r="T48" s="110">
        <v>129.3231420194063</v>
      </c>
      <c r="U48" s="110">
        <v>137.70743947955611</v>
      </c>
      <c r="V48" s="110">
        <v>138.06240557196318</v>
      </c>
      <c r="W48" s="110">
        <v>143.3307218041964</v>
      </c>
      <c r="X48" s="110">
        <v>146.91647077370092</v>
      </c>
      <c r="Y48" s="110">
        <v>150.0015399582351</v>
      </c>
      <c r="Z48" s="110">
        <v>145.45209819320934</v>
      </c>
      <c r="AA48" s="110">
        <v>139.9052282722275</v>
      </c>
      <c r="AB48" s="110">
        <v>135.30334638830792</v>
      </c>
      <c r="AC48" s="110">
        <v>131.79513965748941</v>
      </c>
      <c r="AD48" s="110">
        <v>139.63325782382972</v>
      </c>
      <c r="AE48" s="110">
        <v>142.08759661413487</v>
      </c>
      <c r="AF48" s="110">
        <v>139.69762106533079</v>
      </c>
      <c r="AG48" s="22"/>
      <c r="AH48" s="21"/>
    </row>
    <row r="49" spans="1:34">
      <c r="A49" s="18">
        <v>33</v>
      </c>
      <c r="C49" s="19" t="s">
        <v>22</v>
      </c>
      <c r="E49" s="20" t="str">
        <f t="shared" si="30"/>
        <v>ktoe</v>
      </c>
      <c r="F49" s="110">
        <v>0</v>
      </c>
      <c r="G49" s="110">
        <v>0</v>
      </c>
      <c r="H49" s="110">
        <v>0</v>
      </c>
      <c r="I49" s="110">
        <v>0</v>
      </c>
      <c r="J49" s="110">
        <v>0</v>
      </c>
      <c r="K49" s="110">
        <v>0</v>
      </c>
      <c r="L49" s="110">
        <v>0</v>
      </c>
      <c r="M49" s="110">
        <v>0</v>
      </c>
      <c r="N49" s="110">
        <v>0</v>
      </c>
      <c r="O49" s="110">
        <v>0</v>
      </c>
      <c r="P49" s="110">
        <v>0</v>
      </c>
      <c r="Q49" s="110">
        <v>0</v>
      </c>
      <c r="R49" s="110">
        <v>0</v>
      </c>
      <c r="S49" s="110">
        <v>0</v>
      </c>
      <c r="T49" s="110">
        <v>0</v>
      </c>
      <c r="U49" s="110">
        <v>0</v>
      </c>
      <c r="V49" s="110">
        <v>0</v>
      </c>
      <c r="W49" s="110">
        <v>0</v>
      </c>
      <c r="X49" s="110">
        <v>0</v>
      </c>
      <c r="Y49" s="110">
        <v>0</v>
      </c>
      <c r="Z49" s="110">
        <v>0</v>
      </c>
      <c r="AA49" s="110">
        <v>0</v>
      </c>
      <c r="AB49" s="110">
        <v>0</v>
      </c>
      <c r="AC49" s="110">
        <v>0</v>
      </c>
      <c r="AD49" s="110">
        <v>0</v>
      </c>
      <c r="AE49" s="110">
        <v>0</v>
      </c>
      <c r="AF49" s="110">
        <v>0</v>
      </c>
      <c r="AG49" s="22"/>
      <c r="AH49" s="21"/>
    </row>
    <row r="50" spans="1:34">
      <c r="A50" s="17"/>
      <c r="B50" s="17"/>
      <c r="C50" s="17" t="s">
        <v>30</v>
      </c>
      <c r="D50" s="17"/>
      <c r="E50" s="24"/>
      <c r="F50" s="96">
        <f>SUM(F51:F57)</f>
        <v>0</v>
      </c>
      <c r="G50" s="96">
        <f t="shared" ref="G50:AF50" si="35">SUM(G51:G57)</f>
        <v>0</v>
      </c>
      <c r="H50" s="96">
        <f t="shared" si="35"/>
        <v>0</v>
      </c>
      <c r="I50" s="96">
        <f t="shared" si="35"/>
        <v>0</v>
      </c>
      <c r="J50" s="96">
        <f t="shared" si="35"/>
        <v>0</v>
      </c>
      <c r="K50" s="96">
        <f t="shared" si="35"/>
        <v>0</v>
      </c>
      <c r="L50" s="96">
        <f t="shared" si="35"/>
        <v>0</v>
      </c>
      <c r="M50" s="96">
        <f t="shared" si="35"/>
        <v>0</v>
      </c>
      <c r="N50" s="96">
        <f t="shared" si="35"/>
        <v>0</v>
      </c>
      <c r="O50" s="96">
        <f t="shared" si="35"/>
        <v>0</v>
      </c>
      <c r="P50" s="96">
        <f t="shared" si="35"/>
        <v>0</v>
      </c>
      <c r="Q50" s="96">
        <f t="shared" si="35"/>
        <v>0</v>
      </c>
      <c r="R50" s="96">
        <f t="shared" si="35"/>
        <v>71.780562711349063</v>
      </c>
      <c r="S50" s="96">
        <f t="shared" si="35"/>
        <v>75.871184221971546</v>
      </c>
      <c r="T50" s="96">
        <f t="shared" si="35"/>
        <v>77.076207217076444</v>
      </c>
      <c r="U50" s="96">
        <f t="shared" si="35"/>
        <v>82.499899156793759</v>
      </c>
      <c r="V50" s="96">
        <f t="shared" si="35"/>
        <v>83.905539857981069</v>
      </c>
      <c r="W50" s="96">
        <f t="shared" si="35"/>
        <v>88.03447074223098</v>
      </c>
      <c r="X50" s="96">
        <f t="shared" si="35"/>
        <v>92.114367304455811</v>
      </c>
      <c r="Y50" s="96">
        <f t="shared" si="35"/>
        <v>93.068841618266276</v>
      </c>
      <c r="Z50" s="96">
        <f t="shared" si="35"/>
        <v>93.252394902442489</v>
      </c>
      <c r="AA50" s="96">
        <f t="shared" si="35"/>
        <v>93.83312431019624</v>
      </c>
      <c r="AB50" s="96">
        <f t="shared" si="35"/>
        <v>96.221578035837709</v>
      </c>
      <c r="AC50" s="96">
        <f t="shared" si="35"/>
        <v>98.443296039560167</v>
      </c>
      <c r="AD50" s="96">
        <f t="shared" si="35"/>
        <v>97.405117706215179</v>
      </c>
      <c r="AE50" s="96">
        <f t="shared" si="35"/>
        <v>94.456186396037452</v>
      </c>
      <c r="AF50" s="96">
        <f t="shared" si="35"/>
        <v>97.791642087492775</v>
      </c>
      <c r="AG50" s="22"/>
      <c r="AH50" s="25"/>
    </row>
    <row r="51" spans="1:34">
      <c r="A51" s="18">
        <v>34</v>
      </c>
      <c r="C51" s="19" t="s">
        <v>17</v>
      </c>
      <c r="E51" s="20" t="str">
        <f t="shared" si="30"/>
        <v>ktoe</v>
      </c>
      <c r="F51" s="110">
        <v>0</v>
      </c>
      <c r="G51" s="110">
        <v>0</v>
      </c>
      <c r="H51" s="110">
        <v>0</v>
      </c>
      <c r="I51" s="110">
        <v>0</v>
      </c>
      <c r="J51" s="110">
        <v>0</v>
      </c>
      <c r="K51" s="110">
        <v>0</v>
      </c>
      <c r="L51" s="110">
        <v>0</v>
      </c>
      <c r="M51" s="110">
        <v>0</v>
      </c>
      <c r="N51" s="110">
        <v>0</v>
      </c>
      <c r="O51" s="110">
        <v>0</v>
      </c>
      <c r="P51" s="110">
        <v>0</v>
      </c>
      <c r="Q51" s="110">
        <v>0</v>
      </c>
      <c r="R51" s="110">
        <v>6.1492175334902512</v>
      </c>
      <c r="S51" s="110">
        <v>5.7338575830485796</v>
      </c>
      <c r="T51" s="110">
        <v>5.182179424158206</v>
      </c>
      <c r="U51" s="110">
        <v>4.9958725845126635</v>
      </c>
      <c r="V51" s="110">
        <v>5.0907901552578627</v>
      </c>
      <c r="W51" s="110">
        <v>5.2862250237579866</v>
      </c>
      <c r="X51" s="110">
        <v>5.1375503271719216</v>
      </c>
      <c r="Y51" s="110">
        <v>5.6776839356837785</v>
      </c>
      <c r="Z51" s="110">
        <v>6.3986344345737054</v>
      </c>
      <c r="AA51" s="110">
        <v>6.0417344380768343</v>
      </c>
      <c r="AB51" s="110">
        <v>5.9250540256012796</v>
      </c>
      <c r="AC51" s="110">
        <v>5.7705335300632576</v>
      </c>
      <c r="AD51" s="110">
        <v>5.6011849719940869</v>
      </c>
      <c r="AE51" s="110">
        <v>5.2648094932795857</v>
      </c>
      <c r="AF51" s="110">
        <v>5.2191520519363159</v>
      </c>
      <c r="AG51" s="22"/>
      <c r="AH51" s="21"/>
    </row>
    <row r="52" spans="1:34">
      <c r="A52" s="18">
        <v>35</v>
      </c>
      <c r="C52" s="86" t="s">
        <v>128</v>
      </c>
      <c r="D52" s="86"/>
      <c r="E52" s="20" t="str">
        <f t="shared" si="30"/>
        <v>ktoe</v>
      </c>
      <c r="F52" s="110">
        <v>0</v>
      </c>
      <c r="G52" s="110">
        <v>0</v>
      </c>
      <c r="H52" s="110">
        <v>0</v>
      </c>
      <c r="I52" s="110">
        <v>0</v>
      </c>
      <c r="J52" s="110">
        <v>0</v>
      </c>
      <c r="K52" s="110">
        <v>0</v>
      </c>
      <c r="L52" s="110">
        <v>0</v>
      </c>
      <c r="M52" s="110">
        <v>0</v>
      </c>
      <c r="N52" s="110">
        <v>0</v>
      </c>
      <c r="O52" s="110">
        <v>0</v>
      </c>
      <c r="P52" s="110">
        <v>0</v>
      </c>
      <c r="Q52" s="110">
        <v>0</v>
      </c>
      <c r="R52" s="110">
        <v>10.725378316958844</v>
      </c>
      <c r="S52" s="110">
        <v>11.549394761080471</v>
      </c>
      <c r="T52" s="110">
        <v>11.747595973628613</v>
      </c>
      <c r="U52" s="110">
        <v>12.276184622050151</v>
      </c>
      <c r="V52" s="110">
        <v>12.319582277660082</v>
      </c>
      <c r="W52" s="110">
        <v>12.435673864839643</v>
      </c>
      <c r="X52" s="110">
        <v>13.382041564595891</v>
      </c>
      <c r="Y52" s="110">
        <v>13.153290783457182</v>
      </c>
      <c r="Z52" s="110">
        <v>13.170342259974603</v>
      </c>
      <c r="AA52" s="110">
        <v>13.485302255119343</v>
      </c>
      <c r="AB52" s="110">
        <v>13.546178127273624</v>
      </c>
      <c r="AC52" s="110">
        <v>13.416342231649224</v>
      </c>
      <c r="AD52" s="110">
        <v>13.534882787372457</v>
      </c>
      <c r="AE52" s="110">
        <v>13.142546531797374</v>
      </c>
      <c r="AF52" s="110">
        <v>13.60948183430658</v>
      </c>
      <c r="AG52" s="22"/>
      <c r="AH52" s="87" t="s">
        <v>129</v>
      </c>
    </row>
    <row r="53" spans="1:34">
      <c r="A53" s="18">
        <v>36</v>
      </c>
      <c r="C53" s="19" t="s">
        <v>18</v>
      </c>
      <c r="E53" s="20" t="str">
        <f t="shared" si="30"/>
        <v>ktoe</v>
      </c>
      <c r="F53" s="110">
        <v>0</v>
      </c>
      <c r="G53" s="110">
        <v>0</v>
      </c>
      <c r="H53" s="110">
        <v>0</v>
      </c>
      <c r="I53" s="110">
        <v>0</v>
      </c>
      <c r="J53" s="110">
        <v>0</v>
      </c>
      <c r="K53" s="110">
        <v>0</v>
      </c>
      <c r="L53" s="110">
        <v>0</v>
      </c>
      <c r="M53" s="110">
        <v>0</v>
      </c>
      <c r="N53" s="110">
        <v>0</v>
      </c>
      <c r="O53" s="110">
        <v>0</v>
      </c>
      <c r="P53" s="110">
        <v>0</v>
      </c>
      <c r="Q53" s="110">
        <v>0</v>
      </c>
      <c r="R53" s="110">
        <v>0</v>
      </c>
      <c r="S53" s="110">
        <v>0</v>
      </c>
      <c r="T53" s="110">
        <v>0</v>
      </c>
      <c r="U53" s="110">
        <v>0</v>
      </c>
      <c r="V53" s="110">
        <v>0</v>
      </c>
      <c r="W53" s="110">
        <v>0</v>
      </c>
      <c r="X53" s="110">
        <v>0</v>
      </c>
      <c r="Y53" s="110">
        <v>0</v>
      </c>
      <c r="Z53" s="110">
        <v>0</v>
      </c>
      <c r="AA53" s="110">
        <v>0</v>
      </c>
      <c r="AB53" s="110">
        <v>0</v>
      </c>
      <c r="AC53" s="110">
        <v>0</v>
      </c>
      <c r="AD53" s="110">
        <v>0</v>
      </c>
      <c r="AE53" s="110">
        <v>0</v>
      </c>
      <c r="AF53" s="110">
        <v>0</v>
      </c>
      <c r="AG53" s="22"/>
      <c r="AH53" s="112" t="s">
        <v>142</v>
      </c>
    </row>
    <row r="54" spans="1:34">
      <c r="A54" s="18">
        <v>37</v>
      </c>
      <c r="C54" s="19" t="s">
        <v>19</v>
      </c>
      <c r="E54" s="20" t="str">
        <f t="shared" si="30"/>
        <v>ktoe</v>
      </c>
      <c r="F54" s="110">
        <v>0</v>
      </c>
      <c r="G54" s="110">
        <v>0</v>
      </c>
      <c r="H54" s="110">
        <v>0</v>
      </c>
      <c r="I54" s="110">
        <v>0</v>
      </c>
      <c r="J54" s="110">
        <v>0</v>
      </c>
      <c r="K54" s="110">
        <v>0</v>
      </c>
      <c r="L54" s="110">
        <v>0</v>
      </c>
      <c r="M54" s="110">
        <v>0</v>
      </c>
      <c r="N54" s="110">
        <v>0</v>
      </c>
      <c r="O54" s="110">
        <v>0</v>
      </c>
      <c r="P54" s="110">
        <v>0</v>
      </c>
      <c r="Q54" s="110">
        <v>0</v>
      </c>
      <c r="R54" s="110">
        <v>0</v>
      </c>
      <c r="S54" s="110">
        <v>0</v>
      </c>
      <c r="T54" s="110">
        <v>0</v>
      </c>
      <c r="U54" s="110">
        <v>0</v>
      </c>
      <c r="V54" s="110">
        <v>0</v>
      </c>
      <c r="W54" s="110">
        <v>0</v>
      </c>
      <c r="X54" s="110">
        <v>0</v>
      </c>
      <c r="Y54" s="110">
        <v>0</v>
      </c>
      <c r="Z54" s="110">
        <v>0</v>
      </c>
      <c r="AA54" s="110">
        <v>0</v>
      </c>
      <c r="AB54" s="110">
        <v>0</v>
      </c>
      <c r="AC54" s="110">
        <v>0</v>
      </c>
      <c r="AD54" s="110">
        <v>0</v>
      </c>
      <c r="AE54" s="110">
        <v>0</v>
      </c>
      <c r="AF54" s="110">
        <v>0</v>
      </c>
      <c r="AG54" s="22"/>
      <c r="AH54" s="21"/>
    </row>
    <row r="55" spans="1:34">
      <c r="A55" s="18">
        <v>38</v>
      </c>
      <c r="C55" s="19" t="s">
        <v>20</v>
      </c>
      <c r="E55" s="20" t="str">
        <f t="shared" si="30"/>
        <v>ktoe</v>
      </c>
      <c r="F55" s="110">
        <v>0</v>
      </c>
      <c r="G55" s="110">
        <v>0</v>
      </c>
      <c r="H55" s="110">
        <v>0</v>
      </c>
      <c r="I55" s="110">
        <v>0</v>
      </c>
      <c r="J55" s="110">
        <v>0</v>
      </c>
      <c r="K55" s="110">
        <v>0</v>
      </c>
      <c r="L55" s="110">
        <v>0</v>
      </c>
      <c r="M55" s="110">
        <v>0</v>
      </c>
      <c r="N55" s="110">
        <v>0</v>
      </c>
      <c r="O55" s="110">
        <v>0</v>
      </c>
      <c r="P55" s="110">
        <v>0</v>
      </c>
      <c r="Q55" s="110">
        <v>0</v>
      </c>
      <c r="R55" s="110">
        <v>0</v>
      </c>
      <c r="S55" s="110">
        <v>0</v>
      </c>
      <c r="T55" s="110">
        <v>0</v>
      </c>
      <c r="U55" s="110">
        <v>0</v>
      </c>
      <c r="V55" s="110">
        <v>0</v>
      </c>
      <c r="W55" s="110">
        <v>0</v>
      </c>
      <c r="X55" s="110">
        <v>0</v>
      </c>
      <c r="Y55" s="110">
        <v>0</v>
      </c>
      <c r="Z55" s="110">
        <v>0</v>
      </c>
      <c r="AA55" s="110">
        <v>0</v>
      </c>
      <c r="AB55" s="110">
        <v>0</v>
      </c>
      <c r="AC55" s="110">
        <v>0</v>
      </c>
      <c r="AD55" s="110">
        <v>0</v>
      </c>
      <c r="AE55" s="110">
        <v>0</v>
      </c>
      <c r="AF55" s="110">
        <v>0</v>
      </c>
      <c r="AG55" s="22"/>
      <c r="AH55" s="21"/>
    </row>
    <row r="56" spans="1:34">
      <c r="A56" s="18">
        <v>39</v>
      </c>
      <c r="C56" s="19" t="s">
        <v>21</v>
      </c>
      <c r="E56" s="20" t="str">
        <f t="shared" si="30"/>
        <v>ktoe</v>
      </c>
      <c r="F56" s="110">
        <v>0</v>
      </c>
      <c r="G56" s="110">
        <v>0</v>
      </c>
      <c r="H56" s="110">
        <v>0</v>
      </c>
      <c r="I56" s="110">
        <v>0</v>
      </c>
      <c r="J56" s="110">
        <v>0</v>
      </c>
      <c r="K56" s="110">
        <v>0</v>
      </c>
      <c r="L56" s="110">
        <v>0</v>
      </c>
      <c r="M56" s="110">
        <v>0</v>
      </c>
      <c r="N56" s="110">
        <v>0</v>
      </c>
      <c r="O56" s="110">
        <v>0</v>
      </c>
      <c r="P56" s="110">
        <v>0</v>
      </c>
      <c r="Q56" s="110">
        <v>0</v>
      </c>
      <c r="R56" s="110">
        <v>54.905966860899973</v>
      </c>
      <c r="S56" s="110">
        <v>58.5879318778425</v>
      </c>
      <c r="T56" s="110">
        <v>60.146431819289624</v>
      </c>
      <c r="U56" s="110">
        <v>65.227841950230939</v>
      </c>
      <c r="V56" s="110">
        <v>66.495167425063116</v>
      </c>
      <c r="W56" s="110">
        <v>70.312571853633344</v>
      </c>
      <c r="X56" s="110">
        <v>73.594775412687994</v>
      </c>
      <c r="Y56" s="110">
        <v>74.237866899125322</v>
      </c>
      <c r="Z56" s="110">
        <v>73.683418207894178</v>
      </c>
      <c r="AA56" s="110">
        <v>74.30608761700006</v>
      </c>
      <c r="AB56" s="110">
        <v>76.750345882962804</v>
      </c>
      <c r="AC56" s="110">
        <v>79.256420277847681</v>
      </c>
      <c r="AD56" s="110">
        <v>78.269049946848639</v>
      </c>
      <c r="AE56" s="110">
        <v>76.048830370960502</v>
      </c>
      <c r="AF56" s="110">
        <v>78.963008201249878</v>
      </c>
      <c r="AG56" s="22"/>
      <c r="AH56" s="21"/>
    </row>
    <row r="57" spans="1:34">
      <c r="A57" s="18">
        <v>40</v>
      </c>
      <c r="C57" s="19" t="s">
        <v>22</v>
      </c>
      <c r="E57" s="20" t="str">
        <f t="shared" si="30"/>
        <v>ktoe</v>
      </c>
      <c r="F57" s="110">
        <v>0</v>
      </c>
      <c r="G57" s="110">
        <v>0</v>
      </c>
      <c r="H57" s="110">
        <v>0</v>
      </c>
      <c r="I57" s="110">
        <v>0</v>
      </c>
      <c r="J57" s="110">
        <v>0</v>
      </c>
      <c r="K57" s="110">
        <v>0</v>
      </c>
      <c r="L57" s="110">
        <v>0</v>
      </c>
      <c r="M57" s="110">
        <v>0</v>
      </c>
      <c r="N57" s="110">
        <v>0</v>
      </c>
      <c r="O57" s="110">
        <v>0</v>
      </c>
      <c r="P57" s="110">
        <v>0</v>
      </c>
      <c r="Q57" s="110">
        <v>0</v>
      </c>
      <c r="R57" s="110">
        <v>0</v>
      </c>
      <c r="S57" s="110">
        <v>0</v>
      </c>
      <c r="T57" s="110">
        <v>0</v>
      </c>
      <c r="U57" s="110">
        <v>0</v>
      </c>
      <c r="V57" s="110">
        <v>0</v>
      </c>
      <c r="W57" s="110">
        <v>0</v>
      </c>
      <c r="X57" s="110">
        <v>0</v>
      </c>
      <c r="Y57" s="110">
        <v>0</v>
      </c>
      <c r="Z57" s="110">
        <v>0</v>
      </c>
      <c r="AA57" s="110">
        <v>0</v>
      </c>
      <c r="AB57" s="110">
        <v>0</v>
      </c>
      <c r="AC57" s="110">
        <v>0</v>
      </c>
      <c r="AD57" s="110">
        <v>0</v>
      </c>
      <c r="AE57" s="110">
        <v>0</v>
      </c>
      <c r="AF57" s="110">
        <v>0</v>
      </c>
      <c r="AG57" s="22"/>
      <c r="AH57" s="21"/>
    </row>
    <row r="58" spans="1:34">
      <c r="A58" s="17"/>
      <c r="B58" s="17"/>
      <c r="C58" s="17" t="s">
        <v>31</v>
      </c>
      <c r="D58" s="17"/>
      <c r="E58" s="24"/>
      <c r="F58" s="96">
        <f>SUM(F59:F60)</f>
        <v>6.0601259412788542</v>
      </c>
      <c r="G58" s="96">
        <f t="shared" ref="G58:AF58" si="36">SUM(G59:G60)</f>
        <v>6.5778703831139582</v>
      </c>
      <c r="H58" s="96">
        <f t="shared" si="36"/>
        <v>7.1933412397321037</v>
      </c>
      <c r="I58" s="96">
        <f t="shared" si="36"/>
        <v>8.0809985473748949</v>
      </c>
      <c r="J58" s="96">
        <f t="shared" si="36"/>
        <v>9.0147200007262693</v>
      </c>
      <c r="K58" s="96">
        <f t="shared" si="36"/>
        <v>9.9948706174657751</v>
      </c>
      <c r="L58" s="96">
        <f t="shared" si="36"/>
        <v>13.914743787029696</v>
      </c>
      <c r="M58" s="96">
        <f t="shared" si="36"/>
        <v>17.895083078947312</v>
      </c>
      <c r="N58" s="96">
        <f t="shared" si="36"/>
        <v>21.908672797523064</v>
      </c>
      <c r="O58" s="96">
        <f t="shared" si="36"/>
        <v>26.071981158160174</v>
      </c>
      <c r="P58" s="96">
        <f t="shared" si="36"/>
        <v>30.650536233897142</v>
      </c>
      <c r="Q58" s="96">
        <f t="shared" si="36"/>
        <v>32.493239345746261</v>
      </c>
      <c r="R58" s="96">
        <f t="shared" si="36"/>
        <v>34.005801243169522</v>
      </c>
      <c r="S58" s="96">
        <f t="shared" si="36"/>
        <v>35.909599182949428</v>
      </c>
      <c r="T58" s="96">
        <f t="shared" si="36"/>
        <v>36.413729632047975</v>
      </c>
      <c r="U58" s="96">
        <f t="shared" si="36"/>
        <v>38.906159379085892</v>
      </c>
      <c r="V58" s="96">
        <f t="shared" si="36"/>
        <v>39.223178801860968</v>
      </c>
      <c r="W58" s="96">
        <f t="shared" si="36"/>
        <v>40.951723975712305</v>
      </c>
      <c r="X58" s="96">
        <f t="shared" si="36"/>
        <v>42.382005502643892</v>
      </c>
      <c r="Y58" s="96">
        <f t="shared" si="36"/>
        <v>45.042918417996084</v>
      </c>
      <c r="Z58" s="96">
        <f t="shared" si="36"/>
        <v>45.768393786762459</v>
      </c>
      <c r="AA58" s="96">
        <f t="shared" si="36"/>
        <v>46.246530883966898</v>
      </c>
      <c r="AB58" s="96">
        <f t="shared" si="36"/>
        <v>47.116842502115006</v>
      </c>
      <c r="AC58" s="96">
        <f t="shared" si="36"/>
        <v>48.713570376298321</v>
      </c>
      <c r="AD58" s="96">
        <f t="shared" si="36"/>
        <v>48.160892775817338</v>
      </c>
      <c r="AE58" s="96">
        <f t="shared" si="36"/>
        <v>46.6814285059627</v>
      </c>
      <c r="AF58" s="96">
        <f t="shared" si="36"/>
        <v>48.534106755130971</v>
      </c>
      <c r="AG58" s="22"/>
      <c r="AH58" s="25"/>
    </row>
    <row r="59" spans="1:34">
      <c r="A59" s="18">
        <v>41</v>
      </c>
      <c r="C59" s="19" t="s">
        <v>21</v>
      </c>
      <c r="E59" s="20" t="str">
        <f t="shared" si="30"/>
        <v>ktoe</v>
      </c>
      <c r="F59" s="110">
        <v>6.0601259412788542</v>
      </c>
      <c r="G59" s="110">
        <v>6.5778703831139582</v>
      </c>
      <c r="H59" s="110">
        <v>7.1933412397321037</v>
      </c>
      <c r="I59" s="110">
        <v>8.0809985473748949</v>
      </c>
      <c r="J59" s="110">
        <v>9.0147200007262693</v>
      </c>
      <c r="K59" s="110">
        <v>9.9948706174657751</v>
      </c>
      <c r="L59" s="110">
        <v>13.779414134239106</v>
      </c>
      <c r="M59" s="110">
        <v>17.608838758783012</v>
      </c>
      <c r="N59" s="110">
        <v>21.471991123288316</v>
      </c>
      <c r="O59" s="110">
        <v>25.457726881827345</v>
      </c>
      <c r="P59" s="110">
        <v>29.861043390058612</v>
      </c>
      <c r="Q59" s="110">
        <v>31.565700918650364</v>
      </c>
      <c r="R59" s="110">
        <v>32.904468280476863</v>
      </c>
      <c r="S59" s="110">
        <v>34.707051641789128</v>
      </c>
      <c r="T59" s="110">
        <v>35.187790243389898</v>
      </c>
      <c r="U59" s="110">
        <v>37.623185333513483</v>
      </c>
      <c r="V59" s="110">
        <v>37.916259577366311</v>
      </c>
      <c r="W59" s="110">
        <v>39.609734761378057</v>
      </c>
      <c r="X59" s="110">
        <v>40.918183881257747</v>
      </c>
      <c r="Y59" s="110">
        <v>43.849831424210912</v>
      </c>
      <c r="Z59" s="110">
        <v>44.75604833993274</v>
      </c>
      <c r="AA59" s="110">
        <v>45.365581496591396</v>
      </c>
      <c r="AB59" s="110">
        <v>46.344402769777112</v>
      </c>
      <c r="AC59" s="110">
        <v>47.997277948195723</v>
      </c>
      <c r="AD59" s="110">
        <v>47.439964262712849</v>
      </c>
      <c r="AE59" s="110">
        <v>45.977125616884642</v>
      </c>
      <c r="AF59" s="110">
        <v>47.812496484311765</v>
      </c>
      <c r="AG59" s="22"/>
      <c r="AH59" s="21"/>
    </row>
    <row r="60" spans="1:34">
      <c r="A60" s="18">
        <v>42</v>
      </c>
      <c r="C60" s="19" t="s">
        <v>22</v>
      </c>
      <c r="E60" s="20" t="str">
        <f t="shared" si="30"/>
        <v>ktoe</v>
      </c>
      <c r="F60" s="110">
        <v>0</v>
      </c>
      <c r="G60" s="110">
        <v>0</v>
      </c>
      <c r="H60" s="110">
        <v>0</v>
      </c>
      <c r="I60" s="110">
        <v>0</v>
      </c>
      <c r="J60" s="110">
        <v>0</v>
      </c>
      <c r="K60" s="110">
        <v>0</v>
      </c>
      <c r="L60" s="110">
        <v>0.13532965279058962</v>
      </c>
      <c r="M60" s="110">
        <v>0.28624432016430146</v>
      </c>
      <c r="N60" s="110">
        <v>0.43668167423474757</v>
      </c>
      <c r="O60" s="110">
        <v>0.61425427633283081</v>
      </c>
      <c r="P60" s="110">
        <v>0.78949284383852947</v>
      </c>
      <c r="Q60" s="110">
        <v>0.92753842709589462</v>
      </c>
      <c r="R60" s="110">
        <v>1.1013329626926569</v>
      </c>
      <c r="S60" s="110">
        <v>1.2025475411603026</v>
      </c>
      <c r="T60" s="110">
        <v>1.2259393886580732</v>
      </c>
      <c r="U60" s="110">
        <v>1.2829740455724068</v>
      </c>
      <c r="V60" s="110">
        <v>1.3069192244946584</v>
      </c>
      <c r="W60" s="110">
        <v>1.3419892143342487</v>
      </c>
      <c r="X60" s="110">
        <v>1.4638216213861444</v>
      </c>
      <c r="Y60" s="110">
        <v>1.1930869937851714</v>
      </c>
      <c r="Z60" s="110">
        <v>1.0123454468297162</v>
      </c>
      <c r="AA60" s="110">
        <v>0.88094938737550332</v>
      </c>
      <c r="AB60" s="110">
        <v>0.77243973233789509</v>
      </c>
      <c r="AC60" s="110">
        <v>0.71629242810259786</v>
      </c>
      <c r="AD60" s="110">
        <v>0.72092851310449069</v>
      </c>
      <c r="AE60" s="110">
        <v>0.7043028890780596</v>
      </c>
      <c r="AF60" s="110">
        <v>0.7216102708192027</v>
      </c>
      <c r="AG60" s="22"/>
      <c r="AH60" s="21"/>
    </row>
    <row r="61" spans="1:34">
      <c r="A61" s="17"/>
      <c r="B61" s="17"/>
      <c r="C61" s="17" t="s">
        <v>32</v>
      </c>
      <c r="D61" s="17"/>
      <c r="E61" s="24"/>
      <c r="F61" s="96">
        <f>SUM(F62:F63)</f>
        <v>24.168513967185905</v>
      </c>
      <c r="G61" s="96">
        <f t="shared" ref="G61:AF61" si="37">SUM(G62:G63)</f>
        <v>26.02043709991079</v>
      </c>
      <c r="H61" s="96">
        <f t="shared" si="37"/>
        <v>28.273145185969256</v>
      </c>
      <c r="I61" s="96">
        <f t="shared" si="37"/>
        <v>30.340344071394465</v>
      </c>
      <c r="J61" s="96">
        <f t="shared" si="37"/>
        <v>32.494318623335062</v>
      </c>
      <c r="K61" s="96">
        <f t="shared" si="37"/>
        <v>34.736347345662345</v>
      </c>
      <c r="L61" s="96">
        <f t="shared" si="37"/>
        <v>37.779809416578352</v>
      </c>
      <c r="M61" s="96">
        <f t="shared" si="37"/>
        <v>40.730329128308639</v>
      </c>
      <c r="N61" s="96">
        <f t="shared" si="37"/>
        <v>43.677636780643219</v>
      </c>
      <c r="O61" s="96">
        <f t="shared" si="37"/>
        <v>46.825030979239315</v>
      </c>
      <c r="P61" s="96">
        <f t="shared" si="37"/>
        <v>50.554603445416696</v>
      </c>
      <c r="Q61" s="96">
        <f t="shared" si="37"/>
        <v>51.96541087539439</v>
      </c>
      <c r="R61" s="96">
        <f t="shared" si="37"/>
        <v>93.184888993733338</v>
      </c>
      <c r="S61" s="96">
        <f t="shared" si="37"/>
        <v>98.590452572161595</v>
      </c>
      <c r="T61" s="96">
        <f t="shared" si="37"/>
        <v>100.52988847314548</v>
      </c>
      <c r="U61" s="96">
        <f t="shared" si="37"/>
        <v>108.33683155461355</v>
      </c>
      <c r="V61" s="96">
        <f t="shared" si="37"/>
        <v>110.32077569743279</v>
      </c>
      <c r="W61" s="96">
        <f t="shared" si="37"/>
        <v>116.71359788462821</v>
      </c>
      <c r="X61" s="96">
        <f t="shared" si="37"/>
        <v>122.43100337551073</v>
      </c>
      <c r="Y61" s="96">
        <f t="shared" si="37"/>
        <v>127.09914477021238</v>
      </c>
      <c r="Z61" s="96">
        <f t="shared" si="37"/>
        <v>127.79154155563936</v>
      </c>
      <c r="AA61" s="96">
        <f t="shared" si="37"/>
        <v>129.22779032100519</v>
      </c>
      <c r="AB61" s="96">
        <f t="shared" si="37"/>
        <v>132.98142833865259</v>
      </c>
      <c r="AC61" s="96">
        <f t="shared" si="37"/>
        <v>137.07478494997656</v>
      </c>
      <c r="AD61" s="96">
        <f t="shared" si="37"/>
        <v>135.47542322973283</v>
      </c>
      <c r="AE61" s="96">
        <f t="shared" si="37"/>
        <v>131.3304771758757</v>
      </c>
      <c r="AF61" s="96">
        <f t="shared" si="37"/>
        <v>136.55904925059949</v>
      </c>
      <c r="AG61" s="22"/>
      <c r="AH61" s="25"/>
    </row>
    <row r="62" spans="1:34">
      <c r="A62" s="18">
        <v>43</v>
      </c>
      <c r="C62" s="19" t="s">
        <v>21</v>
      </c>
      <c r="E62" s="20" t="str">
        <f t="shared" si="30"/>
        <v>ktoe</v>
      </c>
      <c r="F62" s="110">
        <v>24.168513967185905</v>
      </c>
      <c r="G62" s="110">
        <v>26.02043709991079</v>
      </c>
      <c r="H62" s="110">
        <v>28.273145185969256</v>
      </c>
      <c r="I62" s="110">
        <v>30.340344071394465</v>
      </c>
      <c r="J62" s="110">
        <v>32.494318623335062</v>
      </c>
      <c r="K62" s="110">
        <v>34.736347345662345</v>
      </c>
      <c r="L62" s="110">
        <v>37.779809416578352</v>
      </c>
      <c r="M62" s="110">
        <v>40.730329128308639</v>
      </c>
      <c r="N62" s="110">
        <v>43.677636780643219</v>
      </c>
      <c r="O62" s="110">
        <v>46.825030979239315</v>
      </c>
      <c r="P62" s="110">
        <v>50.554603445416696</v>
      </c>
      <c r="Q62" s="110">
        <v>51.96541087539439</v>
      </c>
      <c r="R62" s="110">
        <v>93.184888993733338</v>
      </c>
      <c r="S62" s="110">
        <v>98.590452572161595</v>
      </c>
      <c r="T62" s="110">
        <v>100.52988847314548</v>
      </c>
      <c r="U62" s="110">
        <v>108.33683155461355</v>
      </c>
      <c r="V62" s="110">
        <v>110.32077569743279</v>
      </c>
      <c r="W62" s="110">
        <v>116.71359788462821</v>
      </c>
      <c r="X62" s="110">
        <v>122.43100337551073</v>
      </c>
      <c r="Y62" s="110">
        <v>127.09914477021238</v>
      </c>
      <c r="Z62" s="110">
        <v>127.79154155563936</v>
      </c>
      <c r="AA62" s="110">
        <v>129.22779032100519</v>
      </c>
      <c r="AB62" s="110">
        <v>132.98142833865259</v>
      </c>
      <c r="AC62" s="110">
        <v>137.07478494997656</v>
      </c>
      <c r="AD62" s="110">
        <v>135.47542322973283</v>
      </c>
      <c r="AE62" s="110">
        <v>131.3304771758757</v>
      </c>
      <c r="AF62" s="110">
        <v>136.55904925059949</v>
      </c>
      <c r="AG62" s="22"/>
      <c r="AH62" s="21"/>
    </row>
    <row r="63" spans="1:34">
      <c r="A63" s="18">
        <v>44</v>
      </c>
      <c r="C63" s="19" t="s">
        <v>22</v>
      </c>
      <c r="E63" s="20" t="str">
        <f t="shared" si="30"/>
        <v>ktoe</v>
      </c>
      <c r="F63" s="110">
        <v>0</v>
      </c>
      <c r="G63" s="110">
        <v>0</v>
      </c>
      <c r="H63" s="110">
        <v>0</v>
      </c>
      <c r="I63" s="110">
        <v>0</v>
      </c>
      <c r="J63" s="110">
        <v>0</v>
      </c>
      <c r="K63" s="110">
        <v>0</v>
      </c>
      <c r="L63" s="110">
        <v>0</v>
      </c>
      <c r="M63" s="110">
        <v>0</v>
      </c>
      <c r="N63" s="110">
        <v>0</v>
      </c>
      <c r="O63" s="110">
        <v>0</v>
      </c>
      <c r="P63" s="110">
        <v>0</v>
      </c>
      <c r="Q63" s="110">
        <v>0</v>
      </c>
      <c r="R63" s="110">
        <v>0</v>
      </c>
      <c r="S63" s="110">
        <v>0</v>
      </c>
      <c r="T63" s="110">
        <v>0</v>
      </c>
      <c r="U63" s="110">
        <v>0</v>
      </c>
      <c r="V63" s="110">
        <v>0</v>
      </c>
      <c r="W63" s="110">
        <v>0</v>
      </c>
      <c r="X63" s="110">
        <v>0</v>
      </c>
      <c r="Y63" s="110">
        <v>0</v>
      </c>
      <c r="Z63" s="110">
        <v>0</v>
      </c>
      <c r="AA63" s="110">
        <v>0</v>
      </c>
      <c r="AB63" s="110">
        <v>0</v>
      </c>
      <c r="AC63" s="110">
        <v>0</v>
      </c>
      <c r="AD63" s="110">
        <v>0</v>
      </c>
      <c r="AE63" s="110">
        <v>0</v>
      </c>
      <c r="AF63" s="110">
        <v>0</v>
      </c>
      <c r="AG63" s="22"/>
      <c r="AH63" s="21"/>
    </row>
    <row r="64" spans="1:34">
      <c r="A64" s="17"/>
      <c r="B64" s="17"/>
      <c r="C64" s="17" t="s">
        <v>33</v>
      </c>
      <c r="D64" s="17"/>
      <c r="E64" s="24"/>
      <c r="F64" s="96">
        <f>SUM(F65:F71)</f>
        <v>77.907918990255311</v>
      </c>
      <c r="G64" s="96">
        <f t="shared" ref="G64:AF64" si="38">SUM(G65:G71)</f>
        <v>83.780171042442788</v>
      </c>
      <c r="H64" s="96">
        <f t="shared" si="38"/>
        <v>92.506085396913562</v>
      </c>
      <c r="I64" s="96">
        <f t="shared" si="38"/>
        <v>115.57055615596205</v>
      </c>
      <c r="J64" s="96">
        <f t="shared" si="38"/>
        <v>132.19886750038424</v>
      </c>
      <c r="K64" s="96">
        <f t="shared" si="38"/>
        <v>129.02335697510048</v>
      </c>
      <c r="L64" s="96">
        <f t="shared" si="38"/>
        <v>129.90961913072334</v>
      </c>
      <c r="M64" s="96">
        <f t="shared" si="38"/>
        <v>107.62668513486783</v>
      </c>
      <c r="N64" s="96">
        <f t="shared" si="38"/>
        <v>129.7285601157682</v>
      </c>
      <c r="O64" s="96">
        <f t="shared" si="38"/>
        <v>110.92123966708715</v>
      </c>
      <c r="P64" s="96">
        <f t="shared" si="38"/>
        <v>87.917755839263521</v>
      </c>
      <c r="Q64" s="96">
        <f t="shared" si="38"/>
        <v>44.590038386709693</v>
      </c>
      <c r="R64" s="96">
        <f t="shared" si="38"/>
        <v>22.78132067649307</v>
      </c>
      <c r="S64" s="96">
        <f t="shared" si="38"/>
        <v>24.61262253352108</v>
      </c>
      <c r="T64" s="96">
        <f t="shared" si="38"/>
        <v>25.59227417837106</v>
      </c>
      <c r="U64" s="96">
        <f t="shared" si="38"/>
        <v>27.969201699641378</v>
      </c>
      <c r="V64" s="96">
        <f t="shared" si="38"/>
        <v>28.861871244077609</v>
      </c>
      <c r="W64" s="96">
        <f t="shared" si="38"/>
        <v>30.885012093498332</v>
      </c>
      <c r="X64" s="96">
        <f t="shared" si="38"/>
        <v>32.618194479974548</v>
      </c>
      <c r="Y64" s="96">
        <f t="shared" si="38"/>
        <v>44.314319925493571</v>
      </c>
      <c r="Z64" s="96">
        <f t="shared" si="38"/>
        <v>58.357641117053717</v>
      </c>
      <c r="AA64" s="96">
        <f t="shared" si="38"/>
        <v>77.731893228750579</v>
      </c>
      <c r="AB64" s="96">
        <f t="shared" si="38"/>
        <v>106.86934072607278</v>
      </c>
      <c r="AC64" s="96">
        <f t="shared" si="38"/>
        <v>115.83514149514366</v>
      </c>
      <c r="AD64" s="96">
        <f t="shared" si="38"/>
        <v>114.42111367133826</v>
      </c>
      <c r="AE64" s="96">
        <f t="shared" si="38"/>
        <v>111.12820866222425</v>
      </c>
      <c r="AF64" s="96">
        <f t="shared" si="38"/>
        <v>115.38562695006348</v>
      </c>
      <c r="AG64" s="22"/>
      <c r="AH64" s="25"/>
    </row>
    <row r="65" spans="1:34">
      <c r="A65" s="18">
        <v>45</v>
      </c>
      <c r="C65" s="19" t="s">
        <v>17</v>
      </c>
      <c r="E65" s="20" t="str">
        <f t="shared" si="30"/>
        <v>ktoe</v>
      </c>
      <c r="F65" s="110">
        <v>0</v>
      </c>
      <c r="G65" s="110">
        <v>0</v>
      </c>
      <c r="H65" s="110">
        <v>0</v>
      </c>
      <c r="I65" s="110">
        <v>0</v>
      </c>
      <c r="J65" s="110">
        <v>0</v>
      </c>
      <c r="K65" s="110">
        <v>0</v>
      </c>
      <c r="L65" s="110">
        <v>0</v>
      </c>
      <c r="M65" s="110">
        <v>0</v>
      </c>
      <c r="N65" s="110">
        <v>0</v>
      </c>
      <c r="O65" s="110">
        <v>0</v>
      </c>
      <c r="P65" s="110">
        <v>0</v>
      </c>
      <c r="Q65" s="110">
        <v>0</v>
      </c>
      <c r="R65" s="110">
        <v>0</v>
      </c>
      <c r="S65" s="110">
        <v>0</v>
      </c>
      <c r="T65" s="110">
        <v>0</v>
      </c>
      <c r="U65" s="110">
        <v>0</v>
      </c>
      <c r="V65" s="110">
        <v>0</v>
      </c>
      <c r="W65" s="110">
        <v>0</v>
      </c>
      <c r="X65" s="110">
        <v>0</v>
      </c>
      <c r="Y65" s="110">
        <v>0</v>
      </c>
      <c r="Z65" s="110">
        <v>0</v>
      </c>
      <c r="AA65" s="110">
        <v>0</v>
      </c>
      <c r="AB65" s="110">
        <v>0</v>
      </c>
      <c r="AC65" s="110">
        <v>0</v>
      </c>
      <c r="AD65" s="110">
        <v>0</v>
      </c>
      <c r="AE65" s="110">
        <v>0</v>
      </c>
      <c r="AF65" s="110">
        <v>0</v>
      </c>
      <c r="AG65" s="22"/>
      <c r="AH65" s="21"/>
    </row>
    <row r="66" spans="1:34">
      <c r="A66" s="18">
        <v>46</v>
      </c>
      <c r="C66" s="86" t="s">
        <v>133</v>
      </c>
      <c r="D66" s="86"/>
      <c r="E66" s="20" t="str">
        <f t="shared" si="30"/>
        <v>ktoe</v>
      </c>
      <c r="F66" s="110">
        <v>0</v>
      </c>
      <c r="G66" s="110">
        <v>0</v>
      </c>
      <c r="H66" s="110">
        <v>0</v>
      </c>
      <c r="I66" s="110">
        <v>0</v>
      </c>
      <c r="J66" s="110">
        <v>0</v>
      </c>
      <c r="K66" s="110">
        <v>0</v>
      </c>
      <c r="L66" s="110">
        <v>0</v>
      </c>
      <c r="M66" s="110">
        <v>0</v>
      </c>
      <c r="N66" s="110">
        <v>0</v>
      </c>
      <c r="O66" s="110">
        <v>0</v>
      </c>
      <c r="P66" s="110">
        <v>0</v>
      </c>
      <c r="Q66" s="110">
        <v>0</v>
      </c>
      <c r="R66" s="110">
        <v>0</v>
      </c>
      <c r="S66" s="110">
        <v>0</v>
      </c>
      <c r="T66" s="110">
        <v>0</v>
      </c>
      <c r="U66" s="110">
        <v>0</v>
      </c>
      <c r="V66" s="110">
        <v>0</v>
      </c>
      <c r="W66" s="110">
        <v>0</v>
      </c>
      <c r="X66" s="110">
        <v>0</v>
      </c>
      <c r="Y66" s="110">
        <v>0</v>
      </c>
      <c r="Z66" s="110">
        <v>0</v>
      </c>
      <c r="AA66" s="110">
        <v>0</v>
      </c>
      <c r="AB66" s="110">
        <v>0</v>
      </c>
      <c r="AC66" s="110">
        <v>0</v>
      </c>
      <c r="AD66" s="110">
        <v>0</v>
      </c>
      <c r="AE66" s="110">
        <v>0</v>
      </c>
      <c r="AF66" s="110">
        <v>0</v>
      </c>
      <c r="AG66" s="22"/>
      <c r="AH66" s="87" t="s">
        <v>132</v>
      </c>
    </row>
    <row r="67" spans="1:34">
      <c r="A67" s="18">
        <v>47</v>
      </c>
      <c r="C67" s="19" t="s">
        <v>18</v>
      </c>
      <c r="E67" s="20" t="str">
        <f t="shared" si="30"/>
        <v>ktoe</v>
      </c>
      <c r="F67" s="110">
        <v>0</v>
      </c>
      <c r="G67" s="110">
        <v>0</v>
      </c>
      <c r="H67" s="110">
        <v>0</v>
      </c>
      <c r="I67" s="110">
        <v>0</v>
      </c>
      <c r="J67" s="110">
        <v>0</v>
      </c>
      <c r="K67" s="110">
        <v>0</v>
      </c>
      <c r="L67" s="110">
        <v>0</v>
      </c>
      <c r="M67" s="110">
        <v>0</v>
      </c>
      <c r="N67" s="110">
        <v>0</v>
      </c>
      <c r="O67" s="110">
        <v>0</v>
      </c>
      <c r="P67" s="110">
        <v>0</v>
      </c>
      <c r="Q67" s="110">
        <v>0</v>
      </c>
      <c r="R67" s="110">
        <v>0</v>
      </c>
      <c r="S67" s="110">
        <v>0</v>
      </c>
      <c r="T67" s="110">
        <v>0</v>
      </c>
      <c r="U67" s="110">
        <v>0</v>
      </c>
      <c r="V67" s="110">
        <v>0</v>
      </c>
      <c r="W67" s="110">
        <v>0</v>
      </c>
      <c r="X67" s="110">
        <v>0</v>
      </c>
      <c r="Y67" s="110">
        <v>0</v>
      </c>
      <c r="Z67" s="110">
        <v>0</v>
      </c>
      <c r="AA67" s="110">
        <v>0</v>
      </c>
      <c r="AB67" s="110">
        <v>0</v>
      </c>
      <c r="AC67" s="110">
        <v>0</v>
      </c>
      <c r="AD67" s="110">
        <v>0</v>
      </c>
      <c r="AE67" s="110">
        <v>0</v>
      </c>
      <c r="AF67" s="110">
        <v>0</v>
      </c>
      <c r="AG67" s="22"/>
      <c r="AH67" s="21"/>
    </row>
    <row r="68" spans="1:34">
      <c r="A68" s="18">
        <v>48</v>
      </c>
      <c r="C68" s="19" t="s">
        <v>19</v>
      </c>
      <c r="E68" s="20" t="str">
        <f t="shared" si="30"/>
        <v>ktoe</v>
      </c>
      <c r="F68" s="110">
        <v>0</v>
      </c>
      <c r="G68" s="110">
        <v>0</v>
      </c>
      <c r="H68" s="110">
        <v>0</v>
      </c>
      <c r="I68" s="110">
        <v>0</v>
      </c>
      <c r="J68" s="110">
        <v>0</v>
      </c>
      <c r="K68" s="110">
        <v>0</v>
      </c>
      <c r="L68" s="110">
        <v>0</v>
      </c>
      <c r="M68" s="110">
        <v>0</v>
      </c>
      <c r="N68" s="110">
        <v>0</v>
      </c>
      <c r="O68" s="110">
        <v>0</v>
      </c>
      <c r="P68" s="110">
        <v>0</v>
      </c>
      <c r="Q68" s="110">
        <v>0</v>
      </c>
      <c r="R68" s="110">
        <v>0</v>
      </c>
      <c r="S68" s="110">
        <v>0</v>
      </c>
      <c r="T68" s="110">
        <v>0</v>
      </c>
      <c r="U68" s="110">
        <v>0</v>
      </c>
      <c r="V68" s="110">
        <v>0</v>
      </c>
      <c r="W68" s="110">
        <v>0</v>
      </c>
      <c r="X68" s="110">
        <v>0</v>
      </c>
      <c r="Y68" s="110">
        <v>0</v>
      </c>
      <c r="Z68" s="110">
        <v>0</v>
      </c>
      <c r="AA68" s="110">
        <v>0</v>
      </c>
      <c r="AB68" s="110">
        <v>0</v>
      </c>
      <c r="AC68" s="110">
        <v>0</v>
      </c>
      <c r="AD68" s="110">
        <v>0</v>
      </c>
      <c r="AE68" s="110">
        <v>0</v>
      </c>
      <c r="AF68" s="110">
        <v>0</v>
      </c>
      <c r="AG68" s="22"/>
      <c r="AH68" s="21"/>
    </row>
    <row r="69" spans="1:34">
      <c r="A69" s="18">
        <v>49</v>
      </c>
      <c r="C69" s="19" t="s">
        <v>20</v>
      </c>
      <c r="E69" s="20" t="str">
        <f t="shared" si="30"/>
        <v>ktoe</v>
      </c>
      <c r="F69" s="110">
        <v>0</v>
      </c>
      <c r="G69" s="110">
        <v>0</v>
      </c>
      <c r="H69" s="110">
        <v>0</v>
      </c>
      <c r="I69" s="110">
        <v>0</v>
      </c>
      <c r="J69" s="110">
        <v>0</v>
      </c>
      <c r="K69" s="110">
        <v>0</v>
      </c>
      <c r="L69" s="110">
        <v>0</v>
      </c>
      <c r="M69" s="110">
        <v>0</v>
      </c>
      <c r="N69" s="110">
        <v>0</v>
      </c>
      <c r="O69" s="110">
        <v>0</v>
      </c>
      <c r="P69" s="110">
        <v>0</v>
      </c>
      <c r="Q69" s="110">
        <v>0</v>
      </c>
      <c r="R69" s="110">
        <v>0</v>
      </c>
      <c r="S69" s="110">
        <v>0</v>
      </c>
      <c r="T69" s="110">
        <v>0</v>
      </c>
      <c r="U69" s="110">
        <v>0</v>
      </c>
      <c r="V69" s="110">
        <v>0</v>
      </c>
      <c r="W69" s="110">
        <v>0</v>
      </c>
      <c r="X69" s="110">
        <v>0</v>
      </c>
      <c r="Y69" s="110">
        <v>0</v>
      </c>
      <c r="Z69" s="110">
        <v>0</v>
      </c>
      <c r="AA69" s="110">
        <v>0</v>
      </c>
      <c r="AB69" s="110">
        <v>0</v>
      </c>
      <c r="AC69" s="110">
        <v>0</v>
      </c>
      <c r="AD69" s="110">
        <v>0</v>
      </c>
      <c r="AE69" s="110">
        <v>0</v>
      </c>
      <c r="AF69" s="110">
        <v>0</v>
      </c>
      <c r="AG69" s="22"/>
      <c r="AH69" s="21"/>
    </row>
    <row r="70" spans="1:34">
      <c r="A70" s="18">
        <v>50</v>
      </c>
      <c r="C70" s="19" t="s">
        <v>21</v>
      </c>
      <c r="E70" s="20" t="str">
        <f t="shared" si="30"/>
        <v>ktoe</v>
      </c>
      <c r="F70" s="110">
        <v>77.907918990255311</v>
      </c>
      <c r="G70" s="110">
        <v>83.780171042442788</v>
      </c>
      <c r="H70" s="110">
        <v>92.506085396913562</v>
      </c>
      <c r="I70" s="110">
        <v>115.57055615596205</v>
      </c>
      <c r="J70" s="110">
        <v>132.19886750038424</v>
      </c>
      <c r="K70" s="110">
        <v>129.02335697510048</v>
      </c>
      <c r="L70" s="110">
        <v>129.90961913072334</v>
      </c>
      <c r="M70" s="110">
        <v>107.62668513486783</v>
      </c>
      <c r="N70" s="110">
        <v>129.7285601157682</v>
      </c>
      <c r="O70" s="110">
        <v>110.92123966708715</v>
      </c>
      <c r="P70" s="110">
        <v>87.917755839263521</v>
      </c>
      <c r="Q70" s="110">
        <v>44.590038386709693</v>
      </c>
      <c r="R70" s="110">
        <v>22.78132067649307</v>
      </c>
      <c r="S70" s="110">
        <v>24.61262253352108</v>
      </c>
      <c r="T70" s="110">
        <v>25.59227417837106</v>
      </c>
      <c r="U70" s="110">
        <v>27.969201699641378</v>
      </c>
      <c r="V70" s="110">
        <v>28.861871244077609</v>
      </c>
      <c r="W70" s="110">
        <v>30.885012093498332</v>
      </c>
      <c r="X70" s="110">
        <v>32.618194479974548</v>
      </c>
      <c r="Y70" s="110">
        <v>44.314319925493571</v>
      </c>
      <c r="Z70" s="110">
        <v>58.357641117053717</v>
      </c>
      <c r="AA70" s="110">
        <v>77.731893228750579</v>
      </c>
      <c r="AB70" s="110">
        <v>106.86934072607278</v>
      </c>
      <c r="AC70" s="110">
        <v>115.83514149514366</v>
      </c>
      <c r="AD70" s="110">
        <v>114.42111367133826</v>
      </c>
      <c r="AE70" s="110">
        <v>111.12820866222425</v>
      </c>
      <c r="AF70" s="110">
        <v>115.38562695006348</v>
      </c>
      <c r="AG70" s="22"/>
      <c r="AH70" s="21"/>
    </row>
    <row r="71" spans="1:34">
      <c r="A71" s="18">
        <v>51</v>
      </c>
      <c r="C71" s="19" t="s">
        <v>22</v>
      </c>
      <c r="E71" s="20" t="str">
        <f t="shared" si="30"/>
        <v>ktoe</v>
      </c>
      <c r="F71" s="110">
        <v>0</v>
      </c>
      <c r="G71" s="110">
        <v>0</v>
      </c>
      <c r="H71" s="110">
        <v>0</v>
      </c>
      <c r="I71" s="110">
        <v>0</v>
      </c>
      <c r="J71" s="110">
        <v>0</v>
      </c>
      <c r="K71" s="110">
        <v>0</v>
      </c>
      <c r="L71" s="110">
        <v>0</v>
      </c>
      <c r="M71" s="110">
        <v>0</v>
      </c>
      <c r="N71" s="110">
        <v>0</v>
      </c>
      <c r="O71" s="110">
        <v>0</v>
      </c>
      <c r="P71" s="110">
        <v>0</v>
      </c>
      <c r="Q71" s="110">
        <v>0</v>
      </c>
      <c r="R71" s="110">
        <v>0</v>
      </c>
      <c r="S71" s="110">
        <v>0</v>
      </c>
      <c r="T71" s="110">
        <v>0</v>
      </c>
      <c r="U71" s="110">
        <v>0</v>
      </c>
      <c r="V71" s="110">
        <v>0</v>
      </c>
      <c r="W71" s="110">
        <v>0</v>
      </c>
      <c r="X71" s="110">
        <v>0</v>
      </c>
      <c r="Y71" s="110">
        <v>0</v>
      </c>
      <c r="Z71" s="110">
        <v>0</v>
      </c>
      <c r="AA71" s="110">
        <v>0</v>
      </c>
      <c r="AB71" s="110">
        <v>0</v>
      </c>
      <c r="AC71" s="110">
        <v>0</v>
      </c>
      <c r="AD71" s="110">
        <v>0</v>
      </c>
      <c r="AE71" s="110">
        <v>0</v>
      </c>
      <c r="AF71" s="110">
        <v>0</v>
      </c>
      <c r="AG71" s="22"/>
      <c r="AH71" s="21"/>
    </row>
    <row r="72" spans="1:34" ht="12.75" customHeight="1">
      <c r="A72" s="26"/>
      <c r="B72" s="23"/>
      <c r="C72" s="23"/>
      <c r="D72" s="23"/>
      <c r="E72" s="26"/>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H72" s="23"/>
    </row>
    <row r="74" spans="1:34">
      <c r="F74" s="98"/>
      <c r="G74" s="98"/>
      <c r="H74" s="98"/>
      <c r="I74" s="98"/>
      <c r="J74" s="98"/>
      <c r="K74" s="98"/>
      <c r="L74" s="98"/>
      <c r="M74" s="98"/>
      <c r="N74" s="98"/>
      <c r="O74" s="98"/>
      <c r="P74" s="98"/>
      <c r="Q74" s="98"/>
    </row>
  </sheetData>
  <mergeCells count="1">
    <mergeCell ref="C1:D1"/>
  </mergeCells>
  <phoneticPr fontId="28" type="noConversion"/>
  <dataValidations count="1">
    <dataValidation type="list" allowBlank="1" showInputMessage="1" showErrorMessage="1"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E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E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E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E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E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E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E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E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E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E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E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E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E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E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formula1>"PJ, ktoe"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66"/>
  <sheetViews>
    <sheetView zoomScale="90" zoomScaleNormal="90" workbookViewId="0">
      <pane xSplit="4" ySplit="3" topLeftCell="M4" activePane="bottomRight" state="frozen"/>
      <selection pane="topRight" activeCell="E1" sqref="E1"/>
      <selection pane="bottomLeft" activeCell="A4" sqref="A4"/>
      <selection pane="bottomRight" activeCell="AB11" sqref="AB11"/>
    </sheetView>
  </sheetViews>
  <sheetFormatPr defaultRowHeight="15.75"/>
  <cols>
    <col min="1" max="1" width="4.28515625" customWidth="1"/>
    <col min="2" max="2" width="5.140625" customWidth="1"/>
    <col min="3" max="3" width="40.85546875" customWidth="1"/>
    <col min="33" max="33" width="22.7109375" customWidth="1"/>
  </cols>
  <sheetData>
    <row r="1" spans="1:34">
      <c r="A1" s="119" t="s">
        <v>152</v>
      </c>
      <c r="B1" s="12"/>
      <c r="C1" s="120"/>
      <c r="D1" s="117" t="s">
        <v>153</v>
      </c>
      <c r="E1" s="117">
        <v>1990</v>
      </c>
      <c r="F1" s="117">
        <v>1991</v>
      </c>
      <c r="G1" s="117">
        <v>1992</v>
      </c>
      <c r="H1" s="117">
        <v>1993</v>
      </c>
      <c r="I1" s="117">
        <v>1994</v>
      </c>
      <c r="J1" s="117">
        <v>1995</v>
      </c>
      <c r="K1" s="117">
        <v>1996</v>
      </c>
      <c r="L1" s="117">
        <v>1997</v>
      </c>
      <c r="M1" s="117">
        <v>1998</v>
      </c>
      <c r="N1" s="117">
        <v>1999</v>
      </c>
      <c r="O1" s="117">
        <v>2000</v>
      </c>
      <c r="P1" s="117">
        <v>2001</v>
      </c>
      <c r="Q1" s="117">
        <v>2002</v>
      </c>
      <c r="R1" s="117">
        <v>2003</v>
      </c>
      <c r="S1" s="117">
        <v>2004</v>
      </c>
      <c r="T1" s="117">
        <v>2005</v>
      </c>
      <c r="U1" s="117">
        <v>2006</v>
      </c>
      <c r="V1" s="117">
        <v>2007</v>
      </c>
      <c r="W1" s="117">
        <v>2008</v>
      </c>
      <c r="X1" s="117">
        <v>2009</v>
      </c>
      <c r="Y1" s="117">
        <v>2010</v>
      </c>
      <c r="Z1" s="117">
        <v>2011</v>
      </c>
      <c r="AA1" s="117">
        <v>2012</v>
      </c>
      <c r="AB1" s="117">
        <v>2013</v>
      </c>
      <c r="AC1" s="117">
        <v>2014</v>
      </c>
      <c r="AD1" s="117">
        <v>2015</v>
      </c>
      <c r="AE1" s="117">
        <v>2016</v>
      </c>
      <c r="AG1" s="121" t="s">
        <v>154</v>
      </c>
    </row>
    <row r="2" spans="1:34">
      <c r="A2" s="117"/>
      <c r="B2" s="12"/>
      <c r="C2" s="120"/>
      <c r="D2" s="15" t="s">
        <v>15</v>
      </c>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G2" s="122"/>
    </row>
    <row r="3" spans="1:34" ht="12.75" customHeight="1">
      <c r="A3" s="16"/>
      <c r="B3" s="17"/>
      <c r="C3" s="123" t="s">
        <v>155</v>
      </c>
      <c r="D3" s="16"/>
      <c r="E3" s="162">
        <f>SUM(E4:E12)</f>
        <v>1818.6999896299492</v>
      </c>
      <c r="F3" s="162">
        <f t="shared" ref="F3:AD3" si="0">SUM(F4:F12)</f>
        <v>1997.6615992810548</v>
      </c>
      <c r="G3" s="162">
        <f t="shared" si="0"/>
        <v>2093.6499566619923</v>
      </c>
      <c r="H3" s="162">
        <f t="shared" si="0"/>
        <v>2163.0783451930979</v>
      </c>
      <c r="I3" s="162">
        <f t="shared" si="0"/>
        <v>2222.3798519207689</v>
      </c>
      <c r="J3" s="162">
        <f t="shared" si="0"/>
        <v>2104.8125607827164</v>
      </c>
      <c r="K3" s="162">
        <f t="shared" si="0"/>
        <v>2130.7898971070899</v>
      </c>
      <c r="L3" s="162">
        <f t="shared" si="0"/>
        <v>2265.6418939996174</v>
      </c>
      <c r="M3" s="162">
        <f t="shared" si="0"/>
        <v>2249.7211131130193</v>
      </c>
      <c r="N3" s="162">
        <f t="shared" si="0"/>
        <v>2349.3350199523875</v>
      </c>
      <c r="O3" s="162">
        <f t="shared" si="0"/>
        <v>2555.2583653578395</v>
      </c>
      <c r="P3" s="162">
        <f t="shared" si="0"/>
        <v>2395.8607899521689</v>
      </c>
      <c r="Q3" s="162">
        <f t="shared" si="0"/>
        <v>2475.1019657747461</v>
      </c>
      <c r="R3" s="162">
        <f t="shared" si="0"/>
        <v>2449.7039563100707</v>
      </c>
      <c r="S3" s="162">
        <f t="shared" si="0"/>
        <v>2407.0024199597256</v>
      </c>
      <c r="T3" s="162">
        <f t="shared" si="0"/>
        <v>2357.1548777337757</v>
      </c>
      <c r="U3" s="162">
        <f t="shared" si="0"/>
        <v>2302.5614363762875</v>
      </c>
      <c r="V3" s="162">
        <f t="shared" si="0"/>
        <v>2296.8636013446035</v>
      </c>
      <c r="W3" s="162">
        <f t="shared" si="0"/>
        <v>2257.1970641381336</v>
      </c>
      <c r="X3" s="162">
        <f t="shared" si="0"/>
        <v>2164.9767578025226</v>
      </c>
      <c r="Y3" s="162">
        <f t="shared" si="0"/>
        <v>2170.8523898832536</v>
      </c>
      <c r="Z3" s="162">
        <f t="shared" si="0"/>
        <v>2168.1022855135143</v>
      </c>
      <c r="AA3" s="162">
        <f t="shared" si="0"/>
        <v>2159.7090253511788</v>
      </c>
      <c r="AB3" s="162">
        <f t="shared" si="0"/>
        <v>2154.3462206621407</v>
      </c>
      <c r="AC3" s="162">
        <f t="shared" si="0"/>
        <v>2149.5816607167694</v>
      </c>
      <c r="AD3" s="162">
        <f t="shared" si="0"/>
        <v>2131.5844135579664</v>
      </c>
      <c r="AE3" s="162">
        <f t="shared" ref="AE3" si="1">SUM(AE4:AE12)</f>
        <v>2145.2822876333721</v>
      </c>
      <c r="AG3" s="125"/>
    </row>
    <row r="4" spans="1:34" ht="12.75" customHeight="1">
      <c r="A4">
        <v>1</v>
      </c>
      <c r="B4" s="126"/>
      <c r="C4" s="127" t="s">
        <v>156</v>
      </c>
      <c r="D4" s="230" t="str">
        <f>D2</f>
        <v>ktoe</v>
      </c>
      <c r="E4" s="128">
        <f>E14+E32</f>
        <v>255.46629460204579</v>
      </c>
      <c r="F4" s="128">
        <f t="shared" ref="F4:AD4" si="2">F14+F32</f>
        <v>293.44058261927302</v>
      </c>
      <c r="G4" s="128">
        <f t="shared" si="2"/>
        <v>322.54621316509463</v>
      </c>
      <c r="H4" s="128">
        <f t="shared" si="2"/>
        <v>355.75980240008221</v>
      </c>
      <c r="I4" s="128">
        <f t="shared" si="2"/>
        <v>379.95486636230879</v>
      </c>
      <c r="J4" s="128">
        <f t="shared" si="2"/>
        <v>375.86391488938426</v>
      </c>
      <c r="K4" s="128">
        <f t="shared" si="2"/>
        <v>387.26518258296238</v>
      </c>
      <c r="L4" s="128">
        <f t="shared" si="2"/>
        <v>422.04193190924332</v>
      </c>
      <c r="M4" s="128">
        <f t="shared" si="2"/>
        <v>431.12114931383917</v>
      </c>
      <c r="N4" s="128">
        <f t="shared" si="2"/>
        <v>445.3954714527934</v>
      </c>
      <c r="O4" s="128">
        <f t="shared" si="2"/>
        <v>479.34770122740861</v>
      </c>
      <c r="P4" s="128">
        <f t="shared" si="2"/>
        <v>464.5247584996788</v>
      </c>
      <c r="Q4" s="128">
        <f t="shared" si="2"/>
        <v>473.00241314873455</v>
      </c>
      <c r="R4" s="128">
        <f t="shared" si="2"/>
        <v>451.29488799767461</v>
      </c>
      <c r="S4" s="128">
        <f t="shared" si="2"/>
        <v>435.21454507089493</v>
      </c>
      <c r="T4" s="128">
        <f t="shared" si="2"/>
        <v>426.92957531378892</v>
      </c>
      <c r="U4" s="128">
        <f t="shared" si="2"/>
        <v>414.68808215350953</v>
      </c>
      <c r="V4" s="128">
        <f t="shared" si="2"/>
        <v>436.28753122905636</v>
      </c>
      <c r="W4" s="128">
        <f t="shared" si="2"/>
        <v>459.70777254514206</v>
      </c>
      <c r="X4" s="128">
        <f t="shared" si="2"/>
        <v>467.20371477272056</v>
      </c>
      <c r="Y4" s="128">
        <f t="shared" si="2"/>
        <v>479.05222738688877</v>
      </c>
      <c r="Z4" s="128">
        <f t="shared" si="2"/>
        <v>474.55107334976526</v>
      </c>
      <c r="AA4" s="128">
        <f t="shared" si="2"/>
        <v>512.47923066128953</v>
      </c>
      <c r="AB4" s="128">
        <f t="shared" si="2"/>
        <v>540.65672892163877</v>
      </c>
      <c r="AC4" s="128">
        <f t="shared" si="2"/>
        <v>547.02101458361778</v>
      </c>
      <c r="AD4" s="128">
        <f t="shared" si="2"/>
        <v>562.77754455759077</v>
      </c>
      <c r="AE4" s="128">
        <f t="shared" ref="AE4" si="3">AE14+AE32</f>
        <v>589.80411022268368</v>
      </c>
      <c r="AG4" s="127" t="s">
        <v>157</v>
      </c>
    </row>
    <row r="5" spans="1:34" ht="12.75" customHeight="1">
      <c r="A5">
        <v>2</v>
      </c>
      <c r="B5" s="126"/>
      <c r="C5" s="127" t="s">
        <v>158</v>
      </c>
      <c r="D5" s="230"/>
      <c r="E5" s="130">
        <f>E15+E22+E33</f>
        <v>1495.4270314730365</v>
      </c>
      <c r="F5" s="130">
        <f t="shared" ref="F5:AD5" si="4">F15+F22+F33</f>
        <v>1629.060673550588</v>
      </c>
      <c r="G5" s="130">
        <f t="shared" si="4"/>
        <v>1693.1504288116407</v>
      </c>
      <c r="H5" s="130">
        <f t="shared" si="4"/>
        <v>1730.8976178454545</v>
      </c>
      <c r="I5" s="130">
        <f t="shared" si="4"/>
        <v>1767.0970752250073</v>
      </c>
      <c r="J5" s="130">
        <f t="shared" si="4"/>
        <v>1655.1289163846714</v>
      </c>
      <c r="K5" s="130">
        <f t="shared" si="4"/>
        <v>1666.3400659242536</v>
      </c>
      <c r="L5" s="130">
        <f t="shared" si="4"/>
        <v>1764.9735797725125</v>
      </c>
      <c r="M5" s="130">
        <f t="shared" si="4"/>
        <v>1724.7363010343547</v>
      </c>
      <c r="N5" s="130">
        <f t="shared" si="4"/>
        <v>1800.7162092287967</v>
      </c>
      <c r="O5" s="130">
        <f t="shared" si="4"/>
        <v>1957.9540148717274</v>
      </c>
      <c r="P5" s="130">
        <f t="shared" si="4"/>
        <v>1704.9616575000146</v>
      </c>
      <c r="Q5" s="130">
        <f t="shared" si="4"/>
        <v>1642.961215211745</v>
      </c>
      <c r="R5" s="130">
        <f t="shared" si="4"/>
        <v>1605.746005009928</v>
      </c>
      <c r="S5" s="130">
        <f t="shared" si="4"/>
        <v>1569.3637953143261</v>
      </c>
      <c r="T5" s="130">
        <f t="shared" si="4"/>
        <v>1466.9961892321724</v>
      </c>
      <c r="U5" s="130">
        <f t="shared" si="4"/>
        <v>1455.8516621758331</v>
      </c>
      <c r="V5" s="130">
        <f t="shared" si="4"/>
        <v>1421.3681060134911</v>
      </c>
      <c r="W5" s="130">
        <f t="shared" si="4"/>
        <v>1335.2382270598691</v>
      </c>
      <c r="X5" s="130">
        <f t="shared" si="4"/>
        <v>1280.3066164995453</v>
      </c>
      <c r="Y5" s="130">
        <f t="shared" si="4"/>
        <v>1264.9841984628879</v>
      </c>
      <c r="Z5" s="130">
        <f t="shared" si="4"/>
        <v>1258.4174984025506</v>
      </c>
      <c r="AA5" s="130">
        <f t="shared" si="4"/>
        <v>1212.3319566070768</v>
      </c>
      <c r="AB5" s="130">
        <f t="shared" si="4"/>
        <v>1177.8809405460293</v>
      </c>
      <c r="AC5" s="130">
        <f t="shared" si="4"/>
        <v>1144.7874740781879</v>
      </c>
      <c r="AD5" s="130">
        <f t="shared" si="4"/>
        <v>1135.8184928155961</v>
      </c>
      <c r="AE5" s="130">
        <f t="shared" ref="AE5" si="5">AE15+AE22+AE33</f>
        <v>1124.5406253857986</v>
      </c>
      <c r="AG5" s="127"/>
    </row>
    <row r="6" spans="1:34" ht="12.75" customHeight="1">
      <c r="A6">
        <v>3</v>
      </c>
      <c r="B6" s="126"/>
      <c r="C6" s="127" t="s">
        <v>159</v>
      </c>
      <c r="D6" s="230"/>
      <c r="E6" s="130">
        <f>+E16</f>
        <v>0</v>
      </c>
      <c r="F6" s="130">
        <f t="shared" ref="F6:AD6" si="6">+F16</f>
        <v>0</v>
      </c>
      <c r="G6" s="130">
        <f t="shared" si="6"/>
        <v>0</v>
      </c>
      <c r="H6" s="130">
        <f t="shared" si="6"/>
        <v>0</v>
      </c>
      <c r="I6" s="130">
        <f t="shared" si="6"/>
        <v>0</v>
      </c>
      <c r="J6" s="130">
        <f t="shared" si="6"/>
        <v>0</v>
      </c>
      <c r="K6" s="130">
        <f t="shared" si="6"/>
        <v>0</v>
      </c>
      <c r="L6" s="130">
        <f t="shared" si="6"/>
        <v>2.7103449178121217E-2</v>
      </c>
      <c r="M6" s="130">
        <f t="shared" si="6"/>
        <v>0.33696504019699564</v>
      </c>
      <c r="N6" s="130">
        <f t="shared" si="6"/>
        <v>3.2494855835473961</v>
      </c>
      <c r="O6" s="130">
        <f t="shared" si="6"/>
        <v>18.60275390486775</v>
      </c>
      <c r="P6" s="130">
        <f t="shared" si="6"/>
        <v>126.83827407491538</v>
      </c>
      <c r="Q6" s="130">
        <f t="shared" si="6"/>
        <v>257.33763923429422</v>
      </c>
      <c r="R6" s="130">
        <f t="shared" si="6"/>
        <v>285.13611698657951</v>
      </c>
      <c r="S6" s="130">
        <f t="shared" si="6"/>
        <v>279.03833934359267</v>
      </c>
      <c r="T6" s="130">
        <f t="shared" si="6"/>
        <v>335.52237688869349</v>
      </c>
      <c r="U6" s="130">
        <f t="shared" si="6"/>
        <v>369.02126813704325</v>
      </c>
      <c r="V6" s="130">
        <f t="shared" si="6"/>
        <v>374.47013919147798</v>
      </c>
      <c r="W6" s="130">
        <f t="shared" si="6"/>
        <v>397.11746520430103</v>
      </c>
      <c r="X6" s="130">
        <f t="shared" si="6"/>
        <v>352.66736388847465</v>
      </c>
      <c r="Y6" s="130">
        <f t="shared" si="6"/>
        <v>361.54426019816356</v>
      </c>
      <c r="Z6" s="130">
        <f t="shared" si="6"/>
        <v>370.34460011257391</v>
      </c>
      <c r="AA6" s="130">
        <f t="shared" si="6"/>
        <v>367.44639371988285</v>
      </c>
      <c r="AB6" s="130">
        <f t="shared" si="6"/>
        <v>366.58240011602396</v>
      </c>
      <c r="AC6" s="130">
        <f t="shared" si="6"/>
        <v>386.5636192837469</v>
      </c>
      <c r="AD6" s="130">
        <f t="shared" si="6"/>
        <v>359.41040257738149</v>
      </c>
      <c r="AE6" s="130">
        <f t="shared" ref="AE6" si="7">+AE16</f>
        <v>357.47948016313154</v>
      </c>
      <c r="AG6" s="127"/>
    </row>
    <row r="7" spans="1:34" ht="12.75" customHeight="1">
      <c r="A7">
        <v>4</v>
      </c>
      <c r="B7" s="126"/>
      <c r="C7" s="127" t="s">
        <v>160</v>
      </c>
      <c r="D7" s="230"/>
      <c r="E7" s="130">
        <f>+E23+E34</f>
        <v>0</v>
      </c>
      <c r="F7" s="130">
        <f t="shared" ref="F7:AD7" si="8">+F23+F34</f>
        <v>0</v>
      </c>
      <c r="G7" s="130">
        <f t="shared" si="8"/>
        <v>0</v>
      </c>
      <c r="H7" s="130">
        <f t="shared" si="8"/>
        <v>0</v>
      </c>
      <c r="I7" s="130">
        <f t="shared" si="8"/>
        <v>0</v>
      </c>
      <c r="J7" s="130">
        <f t="shared" si="8"/>
        <v>0</v>
      </c>
      <c r="K7" s="130">
        <f t="shared" si="8"/>
        <v>0</v>
      </c>
      <c r="L7" s="130">
        <f t="shared" si="8"/>
        <v>0</v>
      </c>
      <c r="M7" s="130">
        <f t="shared" si="8"/>
        <v>0</v>
      </c>
      <c r="N7" s="130">
        <f t="shared" si="8"/>
        <v>0</v>
      </c>
      <c r="O7" s="130">
        <f t="shared" si="8"/>
        <v>0</v>
      </c>
      <c r="P7" s="130">
        <f t="shared" si="8"/>
        <v>0</v>
      </c>
      <c r="Q7" s="130">
        <f t="shared" si="8"/>
        <v>0</v>
      </c>
      <c r="R7" s="130">
        <f t="shared" si="8"/>
        <v>0</v>
      </c>
      <c r="S7" s="130">
        <f t="shared" si="8"/>
        <v>0</v>
      </c>
      <c r="T7" s="130">
        <f t="shared" si="8"/>
        <v>0</v>
      </c>
      <c r="U7" s="130">
        <f t="shared" si="8"/>
        <v>0</v>
      </c>
      <c r="V7" s="130">
        <f t="shared" si="8"/>
        <v>0</v>
      </c>
      <c r="W7" s="130">
        <f t="shared" si="8"/>
        <v>0</v>
      </c>
      <c r="X7" s="130">
        <f t="shared" si="8"/>
        <v>0</v>
      </c>
      <c r="Y7" s="130">
        <f t="shared" si="8"/>
        <v>0</v>
      </c>
      <c r="Z7" s="130">
        <f t="shared" si="8"/>
        <v>0</v>
      </c>
      <c r="AA7" s="130">
        <f t="shared" si="8"/>
        <v>0</v>
      </c>
      <c r="AB7" s="130">
        <f t="shared" si="8"/>
        <v>0</v>
      </c>
      <c r="AC7" s="130">
        <f t="shared" si="8"/>
        <v>0</v>
      </c>
      <c r="AD7" s="130">
        <f t="shared" si="8"/>
        <v>0</v>
      </c>
      <c r="AE7" s="130">
        <f t="shared" ref="AE7" si="9">+AE23+AE34</f>
        <v>0</v>
      </c>
      <c r="AG7" s="127"/>
    </row>
    <row r="8" spans="1:34" ht="12.75" customHeight="1">
      <c r="A8">
        <v>5</v>
      </c>
      <c r="B8" s="126"/>
      <c r="C8" s="127" t="s">
        <v>161</v>
      </c>
      <c r="D8" s="230"/>
      <c r="E8" s="130">
        <f>E29</f>
        <v>1.9593904621748268</v>
      </c>
      <c r="F8" s="130">
        <f t="shared" ref="F8:AD8" si="10">F29</f>
        <v>2.3653928444655108</v>
      </c>
      <c r="G8" s="130">
        <f t="shared" si="10"/>
        <v>3.2753437090547486</v>
      </c>
      <c r="H8" s="130">
        <f t="shared" si="10"/>
        <v>3.2721841574415915</v>
      </c>
      <c r="I8" s="130">
        <f t="shared" si="10"/>
        <v>3.6476442074717572</v>
      </c>
      <c r="J8" s="130">
        <f t="shared" si="10"/>
        <v>3.3980396300323492</v>
      </c>
      <c r="K8" s="130">
        <f t="shared" si="10"/>
        <v>4.3616528439633973</v>
      </c>
      <c r="L8" s="130">
        <f t="shared" si="10"/>
        <v>3.9912832191027365</v>
      </c>
      <c r="M8" s="130">
        <f t="shared" si="10"/>
        <v>3.8146652515344295</v>
      </c>
      <c r="N8" s="130">
        <f t="shared" si="10"/>
        <v>4.3830140808669578</v>
      </c>
      <c r="O8" s="130">
        <f t="shared" si="10"/>
        <v>4.2332498939377805</v>
      </c>
      <c r="P8" s="130">
        <f t="shared" si="10"/>
        <v>4.2233118163518357</v>
      </c>
      <c r="Q8" s="130">
        <f t="shared" si="10"/>
        <v>4.9089931868096306</v>
      </c>
      <c r="R8" s="130">
        <f t="shared" si="10"/>
        <v>4.8829852748104079</v>
      </c>
      <c r="S8" s="130">
        <f t="shared" si="10"/>
        <v>4.7400424577913727</v>
      </c>
      <c r="T8" s="130">
        <f t="shared" si="10"/>
        <v>4.3872061839171552</v>
      </c>
      <c r="U8" s="130">
        <f t="shared" si="10"/>
        <v>4.6365449828286183</v>
      </c>
      <c r="V8" s="130">
        <f t="shared" si="10"/>
        <v>5.1444488211360087</v>
      </c>
      <c r="W8" s="130">
        <f t="shared" si="10"/>
        <v>4.9457204019583685</v>
      </c>
      <c r="X8" s="130">
        <f t="shared" si="10"/>
        <v>4.5405545661744142</v>
      </c>
      <c r="Y8" s="130">
        <f t="shared" si="10"/>
        <v>4.6155783908777295</v>
      </c>
      <c r="Z8" s="130">
        <f t="shared" si="10"/>
        <v>2.4628511450514412</v>
      </c>
      <c r="AA8" s="130">
        <f t="shared" si="10"/>
        <v>2.4435603635348455</v>
      </c>
      <c r="AB8" s="130">
        <f t="shared" si="10"/>
        <v>2.4440840182087826</v>
      </c>
      <c r="AC8" s="130">
        <f t="shared" si="10"/>
        <v>2.5342791763708266</v>
      </c>
      <c r="AD8" s="130">
        <f t="shared" si="10"/>
        <v>2.5815927041351463</v>
      </c>
      <c r="AE8" s="130">
        <f t="shared" ref="AE8" si="11">AE29</f>
        <v>2.9635891527622817</v>
      </c>
      <c r="AG8" s="127"/>
    </row>
    <row r="9" spans="1:34" ht="12.75" customHeight="1">
      <c r="A9">
        <v>6</v>
      </c>
      <c r="B9" s="126"/>
      <c r="C9" s="127" t="s">
        <v>162</v>
      </c>
      <c r="D9" s="230"/>
      <c r="E9" s="130">
        <f>E18+E24+E35</f>
        <v>0</v>
      </c>
      <c r="F9" s="130">
        <f t="shared" ref="F9:AD9" si="12">F18+F24+F35</f>
        <v>0</v>
      </c>
      <c r="G9" s="130">
        <f t="shared" si="12"/>
        <v>0</v>
      </c>
      <c r="H9" s="130">
        <f t="shared" si="12"/>
        <v>0</v>
      </c>
      <c r="I9" s="130">
        <f t="shared" si="12"/>
        <v>0</v>
      </c>
      <c r="J9" s="130">
        <f t="shared" si="12"/>
        <v>0</v>
      </c>
      <c r="K9" s="130">
        <f t="shared" si="12"/>
        <v>0</v>
      </c>
      <c r="L9" s="130">
        <f t="shared" si="12"/>
        <v>0</v>
      </c>
      <c r="M9" s="130">
        <f t="shared" si="12"/>
        <v>0</v>
      </c>
      <c r="N9" s="130">
        <f t="shared" si="12"/>
        <v>0</v>
      </c>
      <c r="O9" s="130">
        <f t="shared" si="12"/>
        <v>0</v>
      </c>
      <c r="P9" s="130">
        <f t="shared" si="12"/>
        <v>0</v>
      </c>
      <c r="Q9" s="130">
        <f t="shared" si="12"/>
        <v>0</v>
      </c>
      <c r="R9" s="130">
        <f t="shared" si="12"/>
        <v>0</v>
      </c>
      <c r="S9" s="130">
        <f t="shared" si="12"/>
        <v>0</v>
      </c>
      <c r="T9" s="130">
        <f t="shared" si="12"/>
        <v>0</v>
      </c>
      <c r="U9" s="130">
        <f t="shared" si="12"/>
        <v>0</v>
      </c>
      <c r="V9" s="130">
        <f t="shared" si="12"/>
        <v>0</v>
      </c>
      <c r="W9" s="130">
        <f t="shared" si="12"/>
        <v>0</v>
      </c>
      <c r="X9" s="130">
        <f t="shared" si="12"/>
        <v>0</v>
      </c>
      <c r="Y9" s="130">
        <f t="shared" si="12"/>
        <v>0</v>
      </c>
      <c r="Z9" s="130">
        <f t="shared" si="12"/>
        <v>0</v>
      </c>
      <c r="AA9" s="130">
        <f t="shared" si="12"/>
        <v>0</v>
      </c>
      <c r="AB9" s="130">
        <f t="shared" si="12"/>
        <v>0</v>
      </c>
      <c r="AC9" s="130">
        <f t="shared" si="12"/>
        <v>0</v>
      </c>
      <c r="AD9" s="130">
        <f t="shared" si="12"/>
        <v>0</v>
      </c>
      <c r="AE9" s="130">
        <f t="shared" ref="AE9" si="13">AE18+AE24+AE35</f>
        <v>0</v>
      </c>
      <c r="AG9" s="127"/>
    </row>
    <row r="10" spans="1:34" ht="12.75" customHeight="1">
      <c r="A10">
        <v>7</v>
      </c>
      <c r="B10" s="126"/>
      <c r="C10" s="127" t="s">
        <v>21</v>
      </c>
      <c r="D10" s="230"/>
      <c r="E10" s="130">
        <f>E19+E25</f>
        <v>65.847273092692248</v>
      </c>
      <c r="F10" s="130">
        <f t="shared" ref="F10:AD10" si="14">F19+F25</f>
        <v>72.794950266728137</v>
      </c>
      <c r="G10" s="130">
        <f t="shared" si="14"/>
        <v>74.677970976202019</v>
      </c>
      <c r="H10" s="130">
        <f t="shared" si="14"/>
        <v>73.14874079011939</v>
      </c>
      <c r="I10" s="130">
        <f t="shared" si="14"/>
        <v>71.680266125981291</v>
      </c>
      <c r="J10" s="130">
        <f t="shared" si="14"/>
        <v>70.421689878628328</v>
      </c>
      <c r="K10" s="130">
        <f t="shared" si="14"/>
        <v>72.822995755910682</v>
      </c>
      <c r="L10" s="130">
        <f t="shared" si="14"/>
        <v>74.607995649580985</v>
      </c>
      <c r="M10" s="130">
        <f t="shared" si="14"/>
        <v>89.712032473093828</v>
      </c>
      <c r="N10" s="130">
        <f t="shared" si="14"/>
        <v>95.590839606383</v>
      </c>
      <c r="O10" s="130">
        <f t="shared" si="14"/>
        <v>95.120645459898356</v>
      </c>
      <c r="P10" s="130">
        <f t="shared" si="14"/>
        <v>95.312788061208906</v>
      </c>
      <c r="Q10" s="130">
        <f t="shared" si="14"/>
        <v>96.89170499316262</v>
      </c>
      <c r="R10" s="130">
        <f t="shared" si="14"/>
        <v>102.64396104107793</v>
      </c>
      <c r="S10" s="130">
        <f t="shared" si="14"/>
        <v>118.64569777312023</v>
      </c>
      <c r="T10" s="130">
        <f t="shared" si="14"/>
        <v>123.31953011520417</v>
      </c>
      <c r="U10" s="130">
        <f t="shared" si="14"/>
        <v>58.363878927073074</v>
      </c>
      <c r="V10" s="130">
        <f t="shared" si="14"/>
        <v>59.593376089442266</v>
      </c>
      <c r="W10" s="130">
        <f t="shared" si="14"/>
        <v>60.187878926863085</v>
      </c>
      <c r="X10" s="130">
        <f t="shared" si="14"/>
        <v>60.258508075608184</v>
      </c>
      <c r="Y10" s="130">
        <f t="shared" si="14"/>
        <v>60.656125444436007</v>
      </c>
      <c r="Z10" s="130">
        <f t="shared" si="14"/>
        <v>62.326262503573069</v>
      </c>
      <c r="AA10" s="130">
        <f t="shared" si="14"/>
        <v>65.007883999395062</v>
      </c>
      <c r="AB10" s="130">
        <f t="shared" si="14"/>
        <v>66.782067060239839</v>
      </c>
      <c r="AC10" s="130">
        <f t="shared" si="14"/>
        <v>68.675273594845592</v>
      </c>
      <c r="AD10" s="130">
        <f t="shared" si="14"/>
        <v>70.996380903262846</v>
      </c>
      <c r="AE10" s="130">
        <f t="shared" ref="AE10" si="15">AE19+AE25</f>
        <v>70.494482708995591</v>
      </c>
      <c r="AG10" s="127"/>
    </row>
    <row r="11" spans="1:34" ht="12.75" customHeight="1">
      <c r="A11">
        <v>8</v>
      </c>
      <c r="B11" s="126"/>
      <c r="C11" s="127" t="s">
        <v>18</v>
      </c>
      <c r="D11" s="230"/>
      <c r="E11" s="130">
        <f>E26+E36</f>
        <v>0</v>
      </c>
      <c r="F11" s="130">
        <f t="shared" ref="F11:AD11" si="16">F26+F36</f>
        <v>0</v>
      </c>
      <c r="G11" s="130">
        <f t="shared" si="16"/>
        <v>0</v>
      </c>
      <c r="H11" s="130">
        <f t="shared" si="16"/>
        <v>0</v>
      </c>
      <c r="I11" s="130">
        <f t="shared" si="16"/>
        <v>0</v>
      </c>
      <c r="J11" s="130">
        <f t="shared" si="16"/>
        <v>0</v>
      </c>
      <c r="K11" s="130">
        <f t="shared" si="16"/>
        <v>0</v>
      </c>
      <c r="L11" s="130">
        <f t="shared" si="16"/>
        <v>0</v>
      </c>
      <c r="M11" s="130">
        <f t="shared" si="16"/>
        <v>0</v>
      </c>
      <c r="N11" s="130">
        <f t="shared" si="16"/>
        <v>0</v>
      </c>
      <c r="O11" s="130">
        <f t="shared" si="16"/>
        <v>0</v>
      </c>
      <c r="P11" s="130">
        <f t="shared" si="16"/>
        <v>0</v>
      </c>
      <c r="Q11" s="130">
        <f t="shared" si="16"/>
        <v>0</v>
      </c>
      <c r="R11" s="130">
        <f t="shared" si="16"/>
        <v>0</v>
      </c>
      <c r="S11" s="130">
        <f t="shared" si="16"/>
        <v>0</v>
      </c>
      <c r="T11" s="130">
        <f t="shared" si="16"/>
        <v>0</v>
      </c>
      <c r="U11" s="130">
        <f t="shared" si="16"/>
        <v>0</v>
      </c>
      <c r="V11" s="130">
        <f t="shared" si="16"/>
        <v>0</v>
      </c>
      <c r="W11" s="130">
        <f t="shared" si="16"/>
        <v>0</v>
      </c>
      <c r="X11" s="130">
        <f t="shared" si="16"/>
        <v>0</v>
      </c>
      <c r="Y11" s="130">
        <f t="shared" si="16"/>
        <v>0</v>
      </c>
      <c r="Z11" s="130">
        <f t="shared" si="16"/>
        <v>0</v>
      </c>
      <c r="AA11" s="130">
        <f t="shared" si="16"/>
        <v>0</v>
      </c>
      <c r="AB11" s="130">
        <f t="shared" si="16"/>
        <v>0</v>
      </c>
      <c r="AC11" s="130">
        <f t="shared" si="16"/>
        <v>0</v>
      </c>
      <c r="AD11" s="130">
        <f t="shared" si="16"/>
        <v>0</v>
      </c>
      <c r="AE11" s="130">
        <f t="shared" ref="AE11" si="17">AE26+AE36</f>
        <v>0</v>
      </c>
      <c r="AG11" s="127"/>
    </row>
    <row r="12" spans="1:34" ht="12.75" customHeight="1">
      <c r="A12">
        <v>9</v>
      </c>
      <c r="B12" s="126"/>
      <c r="C12" s="131" t="s">
        <v>22</v>
      </c>
      <c r="D12" s="230"/>
      <c r="E12" s="130">
        <f>+E20+E27+E30+E37</f>
        <v>0</v>
      </c>
      <c r="F12" s="130">
        <f t="shared" ref="F12:AD12" si="18">+F20+F27+F30+F37</f>
        <v>0</v>
      </c>
      <c r="G12" s="130">
        <f t="shared" si="18"/>
        <v>0</v>
      </c>
      <c r="H12" s="130">
        <f t="shared" si="18"/>
        <v>0</v>
      </c>
      <c r="I12" s="130">
        <f t="shared" si="18"/>
        <v>0</v>
      </c>
      <c r="J12" s="130">
        <f t="shared" si="18"/>
        <v>0</v>
      </c>
      <c r="K12" s="130">
        <f t="shared" si="18"/>
        <v>0</v>
      </c>
      <c r="L12" s="130">
        <f t="shared" si="18"/>
        <v>0</v>
      </c>
      <c r="M12" s="130">
        <f t="shared" si="18"/>
        <v>0</v>
      </c>
      <c r="N12" s="130">
        <f t="shared" si="18"/>
        <v>0</v>
      </c>
      <c r="O12" s="130">
        <f t="shared" si="18"/>
        <v>0</v>
      </c>
      <c r="P12" s="130">
        <f t="shared" si="18"/>
        <v>0</v>
      </c>
      <c r="Q12" s="130">
        <f t="shared" si="18"/>
        <v>0</v>
      </c>
      <c r="R12" s="130">
        <f t="shared" si="18"/>
        <v>0</v>
      </c>
      <c r="S12" s="130">
        <f t="shared" si="18"/>
        <v>0</v>
      </c>
      <c r="T12" s="130">
        <f t="shared" si="18"/>
        <v>0</v>
      </c>
      <c r="U12" s="130">
        <f t="shared" si="18"/>
        <v>0</v>
      </c>
      <c r="V12" s="130">
        <f t="shared" si="18"/>
        <v>0</v>
      </c>
      <c r="W12" s="130">
        <f t="shared" si="18"/>
        <v>0</v>
      </c>
      <c r="X12" s="130">
        <f t="shared" si="18"/>
        <v>0</v>
      </c>
      <c r="Y12" s="130">
        <f t="shared" si="18"/>
        <v>0</v>
      </c>
      <c r="Z12" s="130">
        <f t="shared" si="18"/>
        <v>0</v>
      </c>
      <c r="AA12" s="130">
        <f t="shared" si="18"/>
        <v>0</v>
      </c>
      <c r="AB12" s="130">
        <f t="shared" si="18"/>
        <v>0</v>
      </c>
      <c r="AC12" s="130">
        <f t="shared" si="18"/>
        <v>0</v>
      </c>
      <c r="AD12" s="130">
        <f t="shared" si="18"/>
        <v>0</v>
      </c>
      <c r="AE12" s="130">
        <f t="shared" ref="AE12" si="19">+AE20+AE27+AE30+AE37</f>
        <v>0</v>
      </c>
      <c r="AG12" s="131"/>
    </row>
    <row r="13" spans="1:34" ht="12.75" customHeight="1">
      <c r="A13" s="132"/>
      <c r="B13" s="133"/>
      <c r="C13" s="134" t="s">
        <v>163</v>
      </c>
      <c r="D13" s="135"/>
      <c r="E13" s="136">
        <f>SUM(E14:E20)</f>
        <v>1359.9205765373781</v>
      </c>
      <c r="F13" s="136">
        <f t="shared" ref="F13:AD13" si="20">SUM(F14:F20)</f>
        <v>1526.7585877977519</v>
      </c>
      <c r="G13" s="136">
        <f t="shared" si="20"/>
        <v>1598.8897934617751</v>
      </c>
      <c r="H13" s="136">
        <f t="shared" si="20"/>
        <v>1718.9749798633545</v>
      </c>
      <c r="I13" s="136">
        <f t="shared" si="20"/>
        <v>1806.1962712700972</v>
      </c>
      <c r="J13" s="136">
        <f t="shared" si="20"/>
        <v>1698.1088240295092</v>
      </c>
      <c r="K13" s="136">
        <f t="shared" si="20"/>
        <v>1747.1614591166679</v>
      </c>
      <c r="L13" s="136">
        <f t="shared" si="20"/>
        <v>1929.9776061633731</v>
      </c>
      <c r="M13" s="136">
        <f t="shared" si="20"/>
        <v>1885.1649292200764</v>
      </c>
      <c r="N13" s="136">
        <f t="shared" si="20"/>
        <v>1967.9211276343945</v>
      </c>
      <c r="O13" s="136">
        <f t="shared" si="20"/>
        <v>2139.3750882543222</v>
      </c>
      <c r="P13" s="136">
        <f t="shared" si="20"/>
        <v>2028.7722596929152</v>
      </c>
      <c r="Q13" s="136">
        <f t="shared" si="20"/>
        <v>2121.9541993601747</v>
      </c>
      <c r="R13" s="136">
        <f t="shared" si="20"/>
        <v>2055.452031611338</v>
      </c>
      <c r="S13" s="136">
        <f t="shared" si="20"/>
        <v>1991.1503108719348</v>
      </c>
      <c r="T13" s="136">
        <f t="shared" si="20"/>
        <v>1979.087031389101</v>
      </c>
      <c r="U13" s="136">
        <f t="shared" si="20"/>
        <v>1990.5934050138324</v>
      </c>
      <c r="V13" s="136">
        <f t="shared" si="20"/>
        <v>1989.24071384339</v>
      </c>
      <c r="W13" s="136">
        <f t="shared" si="20"/>
        <v>1960.6958138213431</v>
      </c>
      <c r="X13" s="136">
        <f t="shared" si="20"/>
        <v>1879.6166751230371</v>
      </c>
      <c r="Y13" s="136">
        <f t="shared" si="20"/>
        <v>1898.4055160639082</v>
      </c>
      <c r="Z13" s="136">
        <f t="shared" si="20"/>
        <v>1906.3955477236782</v>
      </c>
      <c r="AA13" s="136">
        <f t="shared" si="20"/>
        <v>1899.337989329018</v>
      </c>
      <c r="AB13" s="136">
        <f t="shared" si="20"/>
        <v>1900.2780395495406</v>
      </c>
      <c r="AC13" s="136">
        <f t="shared" si="20"/>
        <v>1894.3361969223699</v>
      </c>
      <c r="AD13" s="136">
        <f t="shared" si="20"/>
        <v>1871.9032913106937</v>
      </c>
      <c r="AE13" s="136">
        <f t="shared" ref="AE13" si="21">SUM(AE14:AE20)</f>
        <v>1893.3195860529686</v>
      </c>
      <c r="AG13" s="137"/>
      <c r="AH13" s="129"/>
    </row>
    <row r="14" spans="1:34" ht="12.75" customHeight="1">
      <c r="A14">
        <v>1</v>
      </c>
      <c r="B14" s="126"/>
      <c r="C14" s="138" t="s">
        <v>164</v>
      </c>
      <c r="D14" s="230" t="str">
        <f>D4</f>
        <v>ktoe</v>
      </c>
      <c r="E14" s="107">
        <v>253.49998110709282</v>
      </c>
      <c r="F14" s="107">
        <v>291.34947213779827</v>
      </c>
      <c r="G14" s="107">
        <v>320.01679131632386</v>
      </c>
      <c r="H14" s="107">
        <v>352.79206918401542</v>
      </c>
      <c r="I14" s="107">
        <v>376.54882177894598</v>
      </c>
      <c r="J14" s="107">
        <v>372.46243604943078</v>
      </c>
      <c r="K14" s="107">
        <v>383.86674757194845</v>
      </c>
      <c r="L14" s="107">
        <v>418.64806264163872</v>
      </c>
      <c r="M14" s="107">
        <v>427.55986945455902</v>
      </c>
      <c r="N14" s="107">
        <v>441.60355986611648</v>
      </c>
      <c r="O14" s="107">
        <v>474.96586791164879</v>
      </c>
      <c r="P14" s="107">
        <v>460.27453501849129</v>
      </c>
      <c r="Q14" s="107">
        <v>465.79341584762051</v>
      </c>
      <c r="R14" s="107">
        <v>444.54418028149411</v>
      </c>
      <c r="S14" s="107">
        <v>430.62511958115977</v>
      </c>
      <c r="T14" s="107">
        <v>421.79719689686578</v>
      </c>
      <c r="U14" s="107">
        <v>409.56518914532796</v>
      </c>
      <c r="V14" s="107">
        <v>431.18858583744071</v>
      </c>
      <c r="W14" s="107">
        <v>429.47896251517579</v>
      </c>
      <c r="X14" s="107">
        <v>436.59461186853974</v>
      </c>
      <c r="Y14" s="107">
        <v>447.83601387451779</v>
      </c>
      <c r="Z14" s="107">
        <v>441.07511978297498</v>
      </c>
      <c r="AA14" s="107">
        <v>477.89384361978591</v>
      </c>
      <c r="AB14" s="107">
        <v>504.80161435356644</v>
      </c>
      <c r="AC14" s="107">
        <v>510.36295053922328</v>
      </c>
      <c r="AD14" s="107">
        <v>525.37289706688352</v>
      </c>
      <c r="AE14" s="107">
        <v>551.77797210274184</v>
      </c>
      <c r="AG14" s="139"/>
      <c r="AH14" s="129"/>
    </row>
    <row r="15" spans="1:34" ht="12.75" customHeight="1">
      <c r="A15">
        <v>2</v>
      </c>
      <c r="B15" s="126"/>
      <c r="C15" s="138" t="s">
        <v>165</v>
      </c>
      <c r="D15" s="230"/>
      <c r="E15" s="107">
        <v>1106.4205954302852</v>
      </c>
      <c r="F15" s="107">
        <v>1235.4091156599536</v>
      </c>
      <c r="G15" s="107">
        <v>1278.8730021454512</v>
      </c>
      <c r="H15" s="107">
        <v>1366.1829106793391</v>
      </c>
      <c r="I15" s="107">
        <v>1429.6474494911513</v>
      </c>
      <c r="J15" s="107">
        <v>1325.6463879800783</v>
      </c>
      <c r="K15" s="107">
        <v>1363.2947115447193</v>
      </c>
      <c r="L15" s="107">
        <v>1511.3024400725562</v>
      </c>
      <c r="M15" s="107">
        <v>1457.2680947253205</v>
      </c>
      <c r="N15" s="107">
        <v>1523.0680821847307</v>
      </c>
      <c r="O15" s="107">
        <v>1645.8064664378057</v>
      </c>
      <c r="P15" s="107">
        <v>1441.6594505995088</v>
      </c>
      <c r="Q15" s="107">
        <v>1398.8231442782601</v>
      </c>
      <c r="R15" s="107">
        <v>1325.7717343432644</v>
      </c>
      <c r="S15" s="107">
        <v>1281.4868519471822</v>
      </c>
      <c r="T15" s="107">
        <v>1221.7674576035417</v>
      </c>
      <c r="U15" s="107">
        <v>1212.006947731461</v>
      </c>
      <c r="V15" s="107">
        <v>1183.5819888144713</v>
      </c>
      <c r="W15" s="107">
        <v>1134.0993861018665</v>
      </c>
      <c r="X15" s="107">
        <v>1090.3546993660227</v>
      </c>
      <c r="Y15" s="107">
        <v>1089.0252419912267</v>
      </c>
      <c r="Z15" s="107">
        <v>1094.9758278281292</v>
      </c>
      <c r="AA15" s="107">
        <v>1053.9977519893491</v>
      </c>
      <c r="AB15" s="107">
        <v>1028.8940250799501</v>
      </c>
      <c r="AC15" s="107">
        <v>997.4096270993997</v>
      </c>
      <c r="AD15" s="107">
        <v>987.11999166642863</v>
      </c>
      <c r="AE15" s="107">
        <v>984.06213378709538</v>
      </c>
      <c r="AG15" s="139"/>
      <c r="AH15" s="129"/>
    </row>
    <row r="16" spans="1:34" ht="12.75" customHeight="1">
      <c r="A16">
        <v>3</v>
      </c>
      <c r="B16" s="126"/>
      <c r="C16" s="138" t="s">
        <v>159</v>
      </c>
      <c r="D16" s="230"/>
      <c r="E16" s="107">
        <v>0</v>
      </c>
      <c r="F16" s="107">
        <v>0</v>
      </c>
      <c r="G16" s="107">
        <v>0</v>
      </c>
      <c r="H16" s="107">
        <v>0</v>
      </c>
      <c r="I16" s="107">
        <v>0</v>
      </c>
      <c r="J16" s="107">
        <v>0</v>
      </c>
      <c r="K16" s="107">
        <v>0</v>
      </c>
      <c r="L16" s="107">
        <v>2.7103449178121217E-2</v>
      </c>
      <c r="M16" s="107">
        <v>0.33696504019699564</v>
      </c>
      <c r="N16" s="107">
        <v>3.2494855835473961</v>
      </c>
      <c r="O16" s="107">
        <v>18.60275390486775</v>
      </c>
      <c r="P16" s="107">
        <v>126.83827407491538</v>
      </c>
      <c r="Q16" s="107">
        <v>257.33763923429422</v>
      </c>
      <c r="R16" s="107">
        <v>285.13611698657951</v>
      </c>
      <c r="S16" s="107">
        <v>279.03833934359267</v>
      </c>
      <c r="T16" s="107">
        <v>335.52237688869349</v>
      </c>
      <c r="U16" s="107">
        <v>369.02126813704325</v>
      </c>
      <c r="V16" s="107">
        <v>374.47013919147798</v>
      </c>
      <c r="W16" s="107">
        <v>397.11746520430103</v>
      </c>
      <c r="X16" s="107">
        <v>352.66736388847465</v>
      </c>
      <c r="Y16" s="107">
        <v>361.54426019816356</v>
      </c>
      <c r="Z16" s="107">
        <v>370.34460011257391</v>
      </c>
      <c r="AA16" s="107">
        <v>367.44639371988285</v>
      </c>
      <c r="AB16" s="107">
        <v>366.58240011602396</v>
      </c>
      <c r="AC16" s="107">
        <v>386.5636192837469</v>
      </c>
      <c r="AD16" s="107">
        <v>359.41040257738149</v>
      </c>
      <c r="AE16" s="107">
        <v>357.47948016313154</v>
      </c>
      <c r="AG16" s="139"/>
      <c r="AH16" s="129"/>
    </row>
    <row r="17" spans="1:34" ht="12.75" customHeight="1">
      <c r="A17">
        <v>4</v>
      </c>
      <c r="B17" s="126"/>
      <c r="C17" s="138" t="s">
        <v>166</v>
      </c>
      <c r="D17" s="230"/>
      <c r="E17" s="107">
        <v>0</v>
      </c>
      <c r="F17" s="107">
        <v>0</v>
      </c>
      <c r="G17" s="107">
        <v>0</v>
      </c>
      <c r="H17" s="107">
        <v>0</v>
      </c>
      <c r="I17" s="107">
        <v>0</v>
      </c>
      <c r="J17" s="107">
        <v>0</v>
      </c>
      <c r="K17" s="107">
        <v>0</v>
      </c>
      <c r="L17" s="107">
        <v>0</v>
      </c>
      <c r="M17" s="107">
        <v>0</v>
      </c>
      <c r="N17" s="107">
        <v>0</v>
      </c>
      <c r="O17" s="107">
        <v>0</v>
      </c>
      <c r="P17" s="107">
        <v>0</v>
      </c>
      <c r="Q17" s="107">
        <v>0</v>
      </c>
      <c r="R17" s="107">
        <v>0</v>
      </c>
      <c r="S17" s="107">
        <v>0</v>
      </c>
      <c r="T17" s="107">
        <v>0</v>
      </c>
      <c r="U17" s="107">
        <v>0</v>
      </c>
      <c r="V17" s="107">
        <v>0</v>
      </c>
      <c r="W17" s="107">
        <v>0</v>
      </c>
      <c r="X17" s="107">
        <v>0</v>
      </c>
      <c r="Y17" s="107">
        <v>0</v>
      </c>
      <c r="Z17" s="107">
        <v>0</v>
      </c>
      <c r="AA17" s="107">
        <v>0</v>
      </c>
      <c r="AB17" s="107">
        <v>0</v>
      </c>
      <c r="AC17" s="107">
        <v>0</v>
      </c>
      <c r="AD17" s="107">
        <v>0</v>
      </c>
      <c r="AE17" s="107">
        <v>0</v>
      </c>
      <c r="AG17" s="139"/>
      <c r="AH17" s="129"/>
    </row>
    <row r="18" spans="1:34" ht="12.75" customHeight="1">
      <c r="A18">
        <v>5</v>
      </c>
      <c r="B18" s="126"/>
      <c r="C18" s="138" t="s">
        <v>162</v>
      </c>
      <c r="D18" s="230"/>
      <c r="E18" s="107">
        <v>0</v>
      </c>
      <c r="F18" s="107">
        <v>0</v>
      </c>
      <c r="G18" s="107">
        <v>0</v>
      </c>
      <c r="H18" s="107">
        <v>0</v>
      </c>
      <c r="I18" s="107">
        <v>0</v>
      </c>
      <c r="J18" s="107">
        <v>0</v>
      </c>
      <c r="K18" s="107">
        <v>0</v>
      </c>
      <c r="L18" s="107">
        <v>0</v>
      </c>
      <c r="M18" s="107">
        <v>0</v>
      </c>
      <c r="N18" s="107">
        <v>0</v>
      </c>
      <c r="O18" s="107">
        <v>0</v>
      </c>
      <c r="P18" s="107">
        <v>0</v>
      </c>
      <c r="Q18" s="107">
        <v>0</v>
      </c>
      <c r="R18" s="107">
        <v>0</v>
      </c>
      <c r="S18" s="107">
        <v>0</v>
      </c>
      <c r="T18" s="107">
        <v>0</v>
      </c>
      <c r="U18" s="107">
        <v>0</v>
      </c>
      <c r="V18" s="107">
        <v>0</v>
      </c>
      <c r="W18" s="107">
        <v>0</v>
      </c>
      <c r="X18" s="107">
        <v>0</v>
      </c>
      <c r="Y18" s="107">
        <v>0</v>
      </c>
      <c r="Z18" s="107">
        <v>0</v>
      </c>
      <c r="AA18" s="107">
        <v>0</v>
      </c>
      <c r="AB18" s="107">
        <v>0</v>
      </c>
      <c r="AC18" s="107">
        <v>0</v>
      </c>
      <c r="AD18" s="107">
        <v>0</v>
      </c>
      <c r="AE18" s="107">
        <v>0</v>
      </c>
      <c r="AG18" s="139"/>
      <c r="AH18" s="129"/>
    </row>
    <row r="19" spans="1:34" ht="12.75" customHeight="1">
      <c r="A19">
        <v>6</v>
      </c>
      <c r="B19" s="126"/>
      <c r="C19" s="138" t="s">
        <v>21</v>
      </c>
      <c r="D19" s="230"/>
      <c r="E19" s="107">
        <v>0</v>
      </c>
      <c r="F19" s="107">
        <v>0</v>
      </c>
      <c r="G19" s="107">
        <v>0</v>
      </c>
      <c r="H19" s="107">
        <v>0</v>
      </c>
      <c r="I19" s="107">
        <v>0</v>
      </c>
      <c r="J19" s="107">
        <v>0</v>
      </c>
      <c r="K19" s="107">
        <v>0</v>
      </c>
      <c r="L19" s="107">
        <v>0</v>
      </c>
      <c r="M19" s="107">
        <v>0</v>
      </c>
      <c r="N19" s="107">
        <v>0</v>
      </c>
      <c r="O19" s="107">
        <v>0</v>
      </c>
      <c r="P19" s="107">
        <v>0</v>
      </c>
      <c r="Q19" s="107">
        <v>0</v>
      </c>
      <c r="R19" s="107">
        <v>0</v>
      </c>
      <c r="S19" s="107">
        <v>0</v>
      </c>
      <c r="T19" s="107">
        <v>0</v>
      </c>
      <c r="U19" s="107">
        <v>0</v>
      </c>
      <c r="V19" s="107">
        <v>0</v>
      </c>
      <c r="W19" s="107">
        <v>0</v>
      </c>
      <c r="X19" s="107">
        <v>0</v>
      </c>
      <c r="Y19" s="107">
        <v>0</v>
      </c>
      <c r="Z19" s="107">
        <v>0</v>
      </c>
      <c r="AA19" s="107">
        <v>0</v>
      </c>
      <c r="AB19" s="107">
        <v>0</v>
      </c>
      <c r="AC19" s="107">
        <v>0</v>
      </c>
      <c r="AD19" s="107">
        <v>0</v>
      </c>
      <c r="AE19" s="107">
        <v>0</v>
      </c>
      <c r="AG19" s="139"/>
      <c r="AH19" s="129"/>
    </row>
    <row r="20" spans="1:34" ht="12.75" customHeight="1">
      <c r="A20">
        <v>7</v>
      </c>
      <c r="B20" s="126"/>
      <c r="C20" s="141" t="s">
        <v>22</v>
      </c>
      <c r="D20" s="230"/>
      <c r="E20" s="140">
        <v>0</v>
      </c>
      <c r="F20" s="140">
        <v>0</v>
      </c>
      <c r="G20" s="140">
        <v>0</v>
      </c>
      <c r="H20" s="140">
        <v>0</v>
      </c>
      <c r="I20" s="140">
        <v>0</v>
      </c>
      <c r="J20" s="140">
        <v>0</v>
      </c>
      <c r="K20" s="140">
        <v>0</v>
      </c>
      <c r="L20" s="140">
        <v>0</v>
      </c>
      <c r="M20" s="140">
        <v>0</v>
      </c>
      <c r="N20" s="140">
        <v>0</v>
      </c>
      <c r="O20" s="140">
        <v>0</v>
      </c>
      <c r="P20" s="140">
        <v>0</v>
      </c>
      <c r="Q20" s="128">
        <v>0</v>
      </c>
      <c r="R20" s="128">
        <v>0</v>
      </c>
      <c r="S20" s="128">
        <v>0</v>
      </c>
      <c r="T20" s="128">
        <v>0</v>
      </c>
      <c r="U20" s="128">
        <v>0</v>
      </c>
      <c r="V20" s="128">
        <v>0</v>
      </c>
      <c r="W20" s="128">
        <v>0</v>
      </c>
      <c r="X20" s="128">
        <v>0</v>
      </c>
      <c r="Y20" s="128">
        <v>0</v>
      </c>
      <c r="Z20" s="128">
        <v>0</v>
      </c>
      <c r="AA20" s="128">
        <v>0</v>
      </c>
      <c r="AB20" s="128">
        <v>0</v>
      </c>
      <c r="AC20" s="128">
        <v>0</v>
      </c>
      <c r="AD20" s="128">
        <v>0</v>
      </c>
      <c r="AE20" s="128">
        <v>0</v>
      </c>
      <c r="AG20" s="142"/>
      <c r="AH20" s="129"/>
    </row>
    <row r="21" spans="1:34" ht="12.75" customHeight="1">
      <c r="A21" s="132"/>
      <c r="B21" s="143"/>
      <c r="C21" s="134" t="s">
        <v>167</v>
      </c>
      <c r="D21" s="135"/>
      <c r="E21" s="136">
        <f>SUM(E22:E27)</f>
        <v>67.590951535197775</v>
      </c>
      <c r="F21" s="136">
        <f t="shared" ref="F21:AE21" si="22">SUM(F22:F27)</f>
        <v>74.395263272987492</v>
      </c>
      <c r="G21" s="136">
        <f t="shared" si="22"/>
        <v>76.227042365228812</v>
      </c>
      <c r="H21" s="136">
        <f t="shared" si="22"/>
        <v>74.591691799315868</v>
      </c>
      <c r="I21" s="136">
        <f t="shared" si="22"/>
        <v>73.054774313919012</v>
      </c>
      <c r="J21" s="136">
        <f t="shared" si="22"/>
        <v>71.785994283102966</v>
      </c>
      <c r="K21" s="136">
        <f t="shared" si="22"/>
        <v>73.984980295103796</v>
      </c>
      <c r="L21" s="136">
        <f t="shared" si="22"/>
        <v>75.571424725953307</v>
      </c>
      <c r="M21" s="136">
        <f t="shared" si="22"/>
        <v>90.618777111864389</v>
      </c>
      <c r="N21" s="136">
        <f t="shared" si="22"/>
        <v>96.421131965484193</v>
      </c>
      <c r="O21" s="136">
        <f t="shared" si="22"/>
        <v>95.924195772190316</v>
      </c>
      <c r="P21" s="136">
        <f t="shared" si="22"/>
        <v>96.099471649273028</v>
      </c>
      <c r="Q21" s="136">
        <f t="shared" si="22"/>
        <v>97.683238097112778</v>
      </c>
      <c r="R21" s="136">
        <f t="shared" si="22"/>
        <v>103.42107969962991</v>
      </c>
      <c r="S21" s="136">
        <f t="shared" si="22"/>
        <v>119.32191015481366</v>
      </c>
      <c r="T21" s="136">
        <f t="shared" si="22"/>
        <v>123.7933194530688</v>
      </c>
      <c r="U21" s="136">
        <f t="shared" si="22"/>
        <v>58.621176496127788</v>
      </c>
      <c r="V21" s="136">
        <f t="shared" si="22"/>
        <v>59.858768306744892</v>
      </c>
      <c r="W21" s="136">
        <f t="shared" si="22"/>
        <v>60.349987952088398</v>
      </c>
      <c r="X21" s="136">
        <f t="shared" si="22"/>
        <v>60.402875846645124</v>
      </c>
      <c r="Y21" s="136">
        <f t="shared" si="22"/>
        <v>60.715588187332472</v>
      </c>
      <c r="Z21" s="136">
        <f t="shared" si="22"/>
        <v>62.326262503573069</v>
      </c>
      <c r="AA21" s="136">
        <f t="shared" si="22"/>
        <v>65.007883999395062</v>
      </c>
      <c r="AB21" s="136">
        <f t="shared" si="22"/>
        <v>66.782067060239839</v>
      </c>
      <c r="AC21" s="136">
        <f t="shared" si="22"/>
        <v>68.675273594845592</v>
      </c>
      <c r="AD21" s="136">
        <f t="shared" si="22"/>
        <v>70.996380903262846</v>
      </c>
      <c r="AE21" s="136">
        <f t="shared" si="22"/>
        <v>70.494482708995591</v>
      </c>
      <c r="AG21" s="137"/>
      <c r="AH21" s="129"/>
    </row>
    <row r="22" spans="1:34" ht="12.75" customHeight="1">
      <c r="A22">
        <v>8</v>
      </c>
      <c r="B22" s="126"/>
      <c r="C22" s="138" t="s">
        <v>168</v>
      </c>
      <c r="D22" s="20" t="str">
        <f>D4</f>
        <v>ktoe</v>
      </c>
      <c r="E22" s="107">
        <v>1.7436784425055201</v>
      </c>
      <c r="F22" s="107">
        <v>1.60031300625936</v>
      </c>
      <c r="G22" s="107">
        <v>1.5490713890267997</v>
      </c>
      <c r="H22" s="107">
        <v>1.4429510091964801</v>
      </c>
      <c r="I22" s="107">
        <v>1.3745081879377199</v>
      </c>
      <c r="J22" s="107">
        <v>1.3643044044746402</v>
      </c>
      <c r="K22" s="107">
        <v>1.1619845391931201</v>
      </c>
      <c r="L22" s="107">
        <v>0.96342907637232011</v>
      </c>
      <c r="M22" s="107">
        <v>0.90674463877056</v>
      </c>
      <c r="N22" s="107">
        <v>0.83029235910120014</v>
      </c>
      <c r="O22" s="107">
        <v>0.80355031229196006</v>
      </c>
      <c r="P22" s="107">
        <v>0.78668358806411998</v>
      </c>
      <c r="Q22" s="107">
        <v>0.7915331039501512</v>
      </c>
      <c r="R22" s="107">
        <v>0.77711865855198259</v>
      </c>
      <c r="S22" s="107">
        <v>0.67621238169343556</v>
      </c>
      <c r="T22" s="107">
        <v>0.4737893378646319</v>
      </c>
      <c r="U22" s="107">
        <v>0.25729756905471562</v>
      </c>
      <c r="V22" s="107">
        <v>0.26539221730262857</v>
      </c>
      <c r="W22" s="107">
        <v>0.16210902522531226</v>
      </c>
      <c r="X22" s="107">
        <v>0.14436777103694076</v>
      </c>
      <c r="Y22" s="107">
        <v>5.9462742896467094E-2</v>
      </c>
      <c r="Z22" s="107">
        <v>0</v>
      </c>
      <c r="AA22" s="107">
        <v>0</v>
      </c>
      <c r="AB22" s="107">
        <v>0</v>
      </c>
      <c r="AC22" s="107">
        <v>0</v>
      </c>
      <c r="AD22" s="107">
        <v>0</v>
      </c>
      <c r="AE22" s="107">
        <v>0</v>
      </c>
      <c r="AG22" s="139"/>
      <c r="AH22" s="129"/>
    </row>
    <row r="23" spans="1:34" ht="12.75" customHeight="1">
      <c r="A23">
        <v>9</v>
      </c>
      <c r="B23" s="126"/>
      <c r="C23" s="138" t="s">
        <v>160</v>
      </c>
      <c r="D23" s="20"/>
      <c r="E23" s="107">
        <v>0</v>
      </c>
      <c r="F23" s="107">
        <v>0</v>
      </c>
      <c r="G23" s="107">
        <v>0</v>
      </c>
      <c r="H23" s="107">
        <v>0</v>
      </c>
      <c r="I23" s="107">
        <v>0</v>
      </c>
      <c r="J23" s="107">
        <v>0</v>
      </c>
      <c r="K23" s="107">
        <v>0</v>
      </c>
      <c r="L23" s="107">
        <v>0</v>
      </c>
      <c r="M23" s="107">
        <v>0</v>
      </c>
      <c r="N23" s="107">
        <v>0</v>
      </c>
      <c r="O23" s="107">
        <v>0</v>
      </c>
      <c r="P23" s="107">
        <v>0</v>
      </c>
      <c r="Q23" s="107">
        <v>0</v>
      </c>
      <c r="R23" s="107">
        <v>0</v>
      </c>
      <c r="S23" s="107">
        <v>0</v>
      </c>
      <c r="T23" s="107">
        <v>0</v>
      </c>
      <c r="U23" s="107">
        <v>0</v>
      </c>
      <c r="V23" s="107">
        <v>0</v>
      </c>
      <c r="W23" s="107">
        <v>0</v>
      </c>
      <c r="X23" s="107">
        <v>0</v>
      </c>
      <c r="Y23" s="107">
        <v>0</v>
      </c>
      <c r="Z23" s="107">
        <v>0</v>
      </c>
      <c r="AA23" s="107">
        <v>0</v>
      </c>
      <c r="AB23" s="107">
        <v>0</v>
      </c>
      <c r="AC23" s="107">
        <v>0</v>
      </c>
      <c r="AD23" s="107">
        <v>0</v>
      </c>
      <c r="AE23" s="107">
        <v>0</v>
      </c>
      <c r="AG23" s="139"/>
      <c r="AH23" s="129"/>
    </row>
    <row r="24" spans="1:34" ht="12.75" customHeight="1">
      <c r="A24">
        <v>10</v>
      </c>
      <c r="B24" s="126"/>
      <c r="C24" s="138" t="s">
        <v>162</v>
      </c>
      <c r="D24" s="20"/>
      <c r="E24" s="107">
        <v>0</v>
      </c>
      <c r="F24" s="107">
        <v>0</v>
      </c>
      <c r="G24" s="107">
        <v>0</v>
      </c>
      <c r="H24" s="107">
        <v>0</v>
      </c>
      <c r="I24" s="107">
        <v>0</v>
      </c>
      <c r="J24" s="107">
        <v>0</v>
      </c>
      <c r="K24" s="107">
        <v>0</v>
      </c>
      <c r="L24" s="107">
        <v>0</v>
      </c>
      <c r="M24" s="107">
        <v>0</v>
      </c>
      <c r="N24" s="107">
        <v>0</v>
      </c>
      <c r="O24" s="107">
        <v>0</v>
      </c>
      <c r="P24" s="107">
        <v>0</v>
      </c>
      <c r="Q24" s="107">
        <v>0</v>
      </c>
      <c r="R24" s="107">
        <v>0</v>
      </c>
      <c r="S24" s="107">
        <v>0</v>
      </c>
      <c r="T24" s="107">
        <v>0</v>
      </c>
      <c r="U24" s="107">
        <v>0</v>
      </c>
      <c r="V24" s="107">
        <v>0</v>
      </c>
      <c r="W24" s="107">
        <v>0</v>
      </c>
      <c r="X24" s="107">
        <v>0</v>
      </c>
      <c r="Y24" s="107">
        <v>0</v>
      </c>
      <c r="Z24" s="107">
        <v>0</v>
      </c>
      <c r="AA24" s="107">
        <v>0</v>
      </c>
      <c r="AB24" s="107">
        <v>0</v>
      </c>
      <c r="AC24" s="107">
        <v>0</v>
      </c>
      <c r="AD24" s="107">
        <v>0</v>
      </c>
      <c r="AE24" s="107">
        <v>0</v>
      </c>
      <c r="AG24" s="139"/>
      <c r="AH24" s="129"/>
    </row>
    <row r="25" spans="1:34" ht="12.75" customHeight="1">
      <c r="A25">
        <v>11</v>
      </c>
      <c r="B25" s="126"/>
      <c r="C25" s="138" t="s">
        <v>21</v>
      </c>
      <c r="D25" s="20"/>
      <c r="E25" s="107">
        <v>65.847273092692248</v>
      </c>
      <c r="F25" s="107">
        <v>72.794950266728137</v>
      </c>
      <c r="G25" s="107">
        <v>74.677970976202019</v>
      </c>
      <c r="H25" s="107">
        <v>73.14874079011939</v>
      </c>
      <c r="I25" s="107">
        <v>71.680266125981291</v>
      </c>
      <c r="J25" s="107">
        <v>70.421689878628328</v>
      </c>
      <c r="K25" s="107">
        <v>72.822995755910682</v>
      </c>
      <c r="L25" s="107">
        <v>74.607995649580985</v>
      </c>
      <c r="M25" s="107">
        <v>89.712032473093828</v>
      </c>
      <c r="N25" s="107">
        <v>95.590839606383</v>
      </c>
      <c r="O25" s="107">
        <v>95.120645459898356</v>
      </c>
      <c r="P25" s="107">
        <v>95.312788061208906</v>
      </c>
      <c r="Q25" s="107">
        <v>96.89170499316262</v>
      </c>
      <c r="R25" s="107">
        <v>102.64396104107793</v>
      </c>
      <c r="S25" s="107">
        <v>118.64569777312023</v>
      </c>
      <c r="T25" s="107">
        <v>123.31953011520417</v>
      </c>
      <c r="U25" s="107">
        <v>58.363878927073074</v>
      </c>
      <c r="V25" s="107">
        <v>59.593376089442266</v>
      </c>
      <c r="W25" s="107">
        <v>60.187878926863085</v>
      </c>
      <c r="X25" s="107">
        <v>60.258508075608184</v>
      </c>
      <c r="Y25" s="107">
        <v>60.656125444436007</v>
      </c>
      <c r="Z25" s="107">
        <v>62.326262503573069</v>
      </c>
      <c r="AA25" s="107">
        <v>65.007883999395062</v>
      </c>
      <c r="AB25" s="107">
        <v>66.782067060239839</v>
      </c>
      <c r="AC25" s="107">
        <v>68.675273594845592</v>
      </c>
      <c r="AD25" s="107">
        <v>70.996380903262846</v>
      </c>
      <c r="AE25" s="107">
        <v>70.494482708995591</v>
      </c>
      <c r="AG25" s="139"/>
      <c r="AH25" s="129"/>
    </row>
    <row r="26" spans="1:34" ht="12.75" customHeight="1">
      <c r="A26">
        <v>12</v>
      </c>
      <c r="B26" s="126"/>
      <c r="C26" s="138" t="s">
        <v>18</v>
      </c>
      <c r="D26" s="20"/>
      <c r="E26" s="107">
        <v>0</v>
      </c>
      <c r="F26" s="107">
        <v>0</v>
      </c>
      <c r="G26" s="107">
        <v>0</v>
      </c>
      <c r="H26" s="107">
        <v>0</v>
      </c>
      <c r="I26" s="107">
        <v>0</v>
      </c>
      <c r="J26" s="107">
        <v>0</v>
      </c>
      <c r="K26" s="107">
        <v>0</v>
      </c>
      <c r="L26" s="107">
        <v>0</v>
      </c>
      <c r="M26" s="107">
        <v>0</v>
      </c>
      <c r="N26" s="107">
        <v>0</v>
      </c>
      <c r="O26" s="107">
        <v>0</v>
      </c>
      <c r="P26" s="107">
        <v>0</v>
      </c>
      <c r="Q26" s="107">
        <v>0</v>
      </c>
      <c r="R26" s="107">
        <v>0</v>
      </c>
      <c r="S26" s="107">
        <v>0</v>
      </c>
      <c r="T26" s="107">
        <v>0</v>
      </c>
      <c r="U26" s="107">
        <v>0</v>
      </c>
      <c r="V26" s="107">
        <v>0</v>
      </c>
      <c r="W26" s="107">
        <v>0</v>
      </c>
      <c r="X26" s="107">
        <v>0</v>
      </c>
      <c r="Y26" s="107">
        <v>0</v>
      </c>
      <c r="Z26" s="107">
        <v>0</v>
      </c>
      <c r="AA26" s="107">
        <v>0</v>
      </c>
      <c r="AB26" s="107">
        <v>0</v>
      </c>
      <c r="AC26" s="107">
        <v>0</v>
      </c>
      <c r="AD26" s="107">
        <v>0</v>
      </c>
      <c r="AE26" s="107">
        <v>0</v>
      </c>
      <c r="AG26" s="139"/>
      <c r="AH26" s="129"/>
    </row>
    <row r="27" spans="1:34" ht="12.75" customHeight="1">
      <c r="A27">
        <v>13</v>
      </c>
      <c r="B27" s="126"/>
      <c r="C27" s="141" t="s">
        <v>22</v>
      </c>
      <c r="D27" s="20"/>
      <c r="E27" s="107">
        <v>0</v>
      </c>
      <c r="F27" s="107">
        <v>0</v>
      </c>
      <c r="G27" s="107">
        <v>0</v>
      </c>
      <c r="H27" s="107">
        <v>0</v>
      </c>
      <c r="I27" s="107">
        <v>0</v>
      </c>
      <c r="J27" s="107">
        <v>0</v>
      </c>
      <c r="K27" s="107">
        <v>0</v>
      </c>
      <c r="L27" s="107">
        <v>0</v>
      </c>
      <c r="M27" s="107">
        <v>0</v>
      </c>
      <c r="N27" s="107">
        <v>0</v>
      </c>
      <c r="O27" s="107">
        <v>0</v>
      </c>
      <c r="P27" s="107">
        <v>0</v>
      </c>
      <c r="Q27" s="107">
        <v>0</v>
      </c>
      <c r="R27" s="107">
        <v>0</v>
      </c>
      <c r="S27" s="107">
        <v>0</v>
      </c>
      <c r="T27" s="107">
        <v>0</v>
      </c>
      <c r="U27" s="107">
        <v>0</v>
      </c>
      <c r="V27" s="107">
        <v>0</v>
      </c>
      <c r="W27" s="107">
        <v>0</v>
      </c>
      <c r="X27" s="107">
        <v>0</v>
      </c>
      <c r="Y27" s="107">
        <v>0</v>
      </c>
      <c r="Z27" s="107">
        <v>0</v>
      </c>
      <c r="AA27" s="107">
        <v>0</v>
      </c>
      <c r="AB27" s="107">
        <v>0</v>
      </c>
      <c r="AC27" s="107">
        <v>0</v>
      </c>
      <c r="AD27" s="107">
        <v>0</v>
      </c>
      <c r="AE27" s="107">
        <v>0</v>
      </c>
      <c r="AG27" s="142"/>
      <c r="AH27" s="129"/>
    </row>
    <row r="28" spans="1:34" ht="12.75" customHeight="1">
      <c r="A28" s="132"/>
      <c r="B28" s="143"/>
      <c r="C28" s="134" t="s">
        <v>169</v>
      </c>
      <c r="D28" s="144"/>
      <c r="E28" s="136">
        <f>SUM(E29:E30)</f>
        <v>1.9593904621748268</v>
      </c>
      <c r="F28" s="136">
        <f t="shared" ref="F28:AE28" si="23">SUM(F29:F30)</f>
        <v>2.3653928444655108</v>
      </c>
      <c r="G28" s="136">
        <f t="shared" si="23"/>
        <v>3.2753437090547486</v>
      </c>
      <c r="H28" s="136">
        <f t="shared" si="23"/>
        <v>3.2721841574415915</v>
      </c>
      <c r="I28" s="136">
        <f t="shared" si="23"/>
        <v>3.6476442074717572</v>
      </c>
      <c r="J28" s="136">
        <f t="shared" si="23"/>
        <v>3.3980396300323492</v>
      </c>
      <c r="K28" s="136">
        <f t="shared" si="23"/>
        <v>4.3616528439633973</v>
      </c>
      <c r="L28" s="136">
        <f t="shared" si="23"/>
        <v>3.9912832191027365</v>
      </c>
      <c r="M28" s="136">
        <f t="shared" si="23"/>
        <v>3.8146652515344295</v>
      </c>
      <c r="N28" s="136">
        <f t="shared" si="23"/>
        <v>4.3830140808669578</v>
      </c>
      <c r="O28" s="136">
        <f t="shared" si="23"/>
        <v>4.2332498939377805</v>
      </c>
      <c r="P28" s="136">
        <f t="shared" si="23"/>
        <v>4.2233118163518357</v>
      </c>
      <c r="Q28" s="136">
        <f t="shared" si="23"/>
        <v>4.9089931868096306</v>
      </c>
      <c r="R28" s="136">
        <f t="shared" si="23"/>
        <v>4.8829852748104079</v>
      </c>
      <c r="S28" s="136">
        <f t="shared" si="23"/>
        <v>4.7400424577913727</v>
      </c>
      <c r="T28" s="136">
        <f t="shared" si="23"/>
        <v>4.3872061839171552</v>
      </c>
      <c r="U28" s="136">
        <f t="shared" si="23"/>
        <v>4.6365449828286183</v>
      </c>
      <c r="V28" s="136">
        <f t="shared" si="23"/>
        <v>5.1444488211360087</v>
      </c>
      <c r="W28" s="136">
        <f t="shared" si="23"/>
        <v>4.9457204019583685</v>
      </c>
      <c r="X28" s="136">
        <f t="shared" si="23"/>
        <v>4.5405545661744142</v>
      </c>
      <c r="Y28" s="136">
        <f t="shared" si="23"/>
        <v>4.6155783908777295</v>
      </c>
      <c r="Z28" s="136">
        <f t="shared" si="23"/>
        <v>2.4628511450514412</v>
      </c>
      <c r="AA28" s="136">
        <f t="shared" si="23"/>
        <v>2.4435603635348455</v>
      </c>
      <c r="AB28" s="136">
        <f t="shared" si="23"/>
        <v>2.4440840182087826</v>
      </c>
      <c r="AC28" s="136">
        <f t="shared" si="23"/>
        <v>2.5342791763708266</v>
      </c>
      <c r="AD28" s="136">
        <f t="shared" si="23"/>
        <v>2.5815927041351463</v>
      </c>
      <c r="AE28" s="136">
        <f t="shared" si="23"/>
        <v>2.9635891527622817</v>
      </c>
      <c r="AG28" s="137"/>
      <c r="AH28" s="129"/>
    </row>
    <row r="29" spans="1:34" ht="12.75" customHeight="1">
      <c r="A29">
        <v>14</v>
      </c>
      <c r="B29" s="126"/>
      <c r="C29" s="138" t="s">
        <v>161</v>
      </c>
      <c r="D29" s="230" t="str">
        <f>D22</f>
        <v>ktoe</v>
      </c>
      <c r="E29" s="107">
        <v>1.9593904621748268</v>
      </c>
      <c r="F29" s="107">
        <v>2.3653928444655108</v>
      </c>
      <c r="G29" s="107">
        <v>3.2753437090547486</v>
      </c>
      <c r="H29" s="107">
        <v>3.2721841574415915</v>
      </c>
      <c r="I29" s="107">
        <v>3.6476442074717572</v>
      </c>
      <c r="J29" s="107">
        <v>3.3980396300323492</v>
      </c>
      <c r="K29" s="107">
        <v>4.3616528439633973</v>
      </c>
      <c r="L29" s="107">
        <v>3.9912832191027365</v>
      </c>
      <c r="M29" s="107">
        <v>3.8146652515344295</v>
      </c>
      <c r="N29" s="107">
        <v>4.3830140808669578</v>
      </c>
      <c r="O29" s="107">
        <v>4.2332498939377805</v>
      </c>
      <c r="P29" s="107">
        <v>4.2233118163518357</v>
      </c>
      <c r="Q29" s="107">
        <v>4.9089931868096306</v>
      </c>
      <c r="R29" s="107">
        <v>4.8829852748104079</v>
      </c>
      <c r="S29" s="107">
        <v>4.7400424577913727</v>
      </c>
      <c r="T29" s="107">
        <v>4.3872061839171552</v>
      </c>
      <c r="U29" s="107">
        <v>4.6365449828286183</v>
      </c>
      <c r="V29" s="107">
        <v>5.1444488211360087</v>
      </c>
      <c r="W29" s="107">
        <v>4.9457204019583685</v>
      </c>
      <c r="X29" s="107">
        <v>4.5405545661744142</v>
      </c>
      <c r="Y29" s="107">
        <v>4.6155783908777295</v>
      </c>
      <c r="Z29" s="107">
        <v>2.4628511450514412</v>
      </c>
      <c r="AA29" s="107">
        <v>2.4435603635348455</v>
      </c>
      <c r="AB29" s="107">
        <v>2.4440840182087826</v>
      </c>
      <c r="AC29" s="107">
        <v>2.5342791763708266</v>
      </c>
      <c r="AD29" s="107">
        <v>2.5815927041351463</v>
      </c>
      <c r="AE29" s="107">
        <v>2.9635891527622817</v>
      </c>
      <c r="AG29" s="139"/>
      <c r="AH29" s="129"/>
    </row>
    <row r="30" spans="1:34" ht="12.75" customHeight="1">
      <c r="A30">
        <v>15</v>
      </c>
      <c r="B30" s="126"/>
      <c r="C30" s="141" t="s">
        <v>22</v>
      </c>
      <c r="D30" s="230"/>
      <c r="E30" s="107">
        <v>0</v>
      </c>
      <c r="F30" s="107">
        <v>0</v>
      </c>
      <c r="G30" s="107">
        <v>0</v>
      </c>
      <c r="H30" s="107">
        <v>0</v>
      </c>
      <c r="I30" s="107">
        <v>0</v>
      </c>
      <c r="J30" s="107">
        <v>0</v>
      </c>
      <c r="K30" s="107">
        <v>0</v>
      </c>
      <c r="L30" s="107">
        <v>0</v>
      </c>
      <c r="M30" s="107">
        <v>0</v>
      </c>
      <c r="N30" s="107">
        <v>0</v>
      </c>
      <c r="O30" s="107">
        <v>0</v>
      </c>
      <c r="P30" s="107">
        <v>0</v>
      </c>
      <c r="Q30" s="107">
        <v>0</v>
      </c>
      <c r="R30" s="107">
        <v>0</v>
      </c>
      <c r="S30" s="107">
        <v>0</v>
      </c>
      <c r="T30" s="107">
        <v>0</v>
      </c>
      <c r="U30" s="107">
        <v>0</v>
      </c>
      <c r="V30" s="107">
        <v>0</v>
      </c>
      <c r="W30" s="107">
        <v>0</v>
      </c>
      <c r="X30" s="107">
        <v>0</v>
      </c>
      <c r="Y30" s="107">
        <v>0</v>
      </c>
      <c r="Z30" s="107">
        <v>0</v>
      </c>
      <c r="AA30" s="107">
        <v>0</v>
      </c>
      <c r="AB30" s="107">
        <v>0</v>
      </c>
      <c r="AC30" s="107">
        <v>0</v>
      </c>
      <c r="AD30" s="107">
        <v>0</v>
      </c>
      <c r="AE30" s="107">
        <v>0</v>
      </c>
      <c r="AG30" s="142"/>
      <c r="AH30" s="129"/>
    </row>
    <row r="31" spans="1:34" ht="12.75" customHeight="1">
      <c r="A31" s="132"/>
      <c r="B31" s="143"/>
      <c r="C31" s="134" t="s">
        <v>170</v>
      </c>
      <c r="D31" s="135"/>
      <c r="E31" s="136">
        <f>SUM(E32:E37)</f>
        <v>389.22907109519866</v>
      </c>
      <c r="F31" s="136">
        <f t="shared" ref="F31:AE31" si="24">SUM(F32:F37)</f>
        <v>394.14235536584994</v>
      </c>
      <c r="G31" s="136">
        <f t="shared" si="24"/>
        <v>415.25777712593344</v>
      </c>
      <c r="H31" s="136">
        <f t="shared" si="24"/>
        <v>366.23948937298553</v>
      </c>
      <c r="I31" s="136">
        <f t="shared" si="24"/>
        <v>339.48116212928124</v>
      </c>
      <c r="J31" s="136">
        <f t="shared" si="24"/>
        <v>331.51970284007172</v>
      </c>
      <c r="K31" s="136">
        <f t="shared" si="24"/>
        <v>305.28180485135516</v>
      </c>
      <c r="L31" s="136">
        <f t="shared" si="24"/>
        <v>256.10157989118858</v>
      </c>
      <c r="M31" s="136">
        <f t="shared" si="24"/>
        <v>270.12274152954382</v>
      </c>
      <c r="N31" s="136">
        <f t="shared" si="24"/>
        <v>280.60974627164182</v>
      </c>
      <c r="O31" s="136">
        <f t="shared" si="24"/>
        <v>315.72583143738962</v>
      </c>
      <c r="P31" s="136">
        <f t="shared" si="24"/>
        <v>266.76574679362932</v>
      </c>
      <c r="Q31" s="136">
        <f t="shared" si="24"/>
        <v>250.55553513064885</v>
      </c>
      <c r="R31" s="136">
        <f t="shared" si="24"/>
        <v>285.9478597242923</v>
      </c>
      <c r="S31" s="136">
        <f t="shared" si="24"/>
        <v>291.79015647518565</v>
      </c>
      <c r="T31" s="136">
        <f t="shared" si="24"/>
        <v>249.88732070768896</v>
      </c>
      <c r="U31" s="136">
        <f t="shared" si="24"/>
        <v>248.71030988349892</v>
      </c>
      <c r="V31" s="136">
        <f t="shared" si="24"/>
        <v>242.61967037333292</v>
      </c>
      <c r="W31" s="136">
        <f t="shared" si="24"/>
        <v>231.20554196274364</v>
      </c>
      <c r="X31" s="136">
        <f t="shared" si="24"/>
        <v>220.41665226666646</v>
      </c>
      <c r="Y31" s="136">
        <f t="shared" si="24"/>
        <v>207.11570724113579</v>
      </c>
      <c r="Z31" s="136">
        <f t="shared" si="24"/>
        <v>196.91762414121163</v>
      </c>
      <c r="AA31" s="136">
        <f t="shared" si="24"/>
        <v>192.91959165923117</v>
      </c>
      <c r="AB31" s="136">
        <f t="shared" si="24"/>
        <v>184.84203003415141</v>
      </c>
      <c r="AC31" s="136">
        <f t="shared" si="24"/>
        <v>184.03591102318265</v>
      </c>
      <c r="AD31" s="136">
        <f t="shared" si="24"/>
        <v>186.10314863987469</v>
      </c>
      <c r="AE31" s="136">
        <f t="shared" si="24"/>
        <v>178.50462971864496</v>
      </c>
      <c r="AG31" s="137"/>
      <c r="AH31" s="129"/>
    </row>
    <row r="32" spans="1:34" ht="12.75" customHeight="1">
      <c r="A32">
        <v>16</v>
      </c>
      <c r="B32" s="126"/>
      <c r="C32" s="138" t="s">
        <v>164</v>
      </c>
      <c r="D32" s="230" t="str">
        <f>D14</f>
        <v>ktoe</v>
      </c>
      <c r="E32" s="107">
        <v>1.9663134949529721</v>
      </c>
      <c r="F32" s="107">
        <v>2.0911104814747556</v>
      </c>
      <c r="G32" s="107">
        <v>2.5294218487707743</v>
      </c>
      <c r="H32" s="107">
        <v>2.9677332160667929</v>
      </c>
      <c r="I32" s="107">
        <v>3.4060445833628115</v>
      </c>
      <c r="J32" s="107">
        <v>3.4014788399534774</v>
      </c>
      <c r="K32" s="107">
        <v>3.3984350110139223</v>
      </c>
      <c r="L32" s="107">
        <v>3.3938692676045878</v>
      </c>
      <c r="M32" s="107">
        <v>3.5612798592801513</v>
      </c>
      <c r="N32" s="107">
        <v>3.7919115866769388</v>
      </c>
      <c r="O32" s="107">
        <v>4.3818333157597946</v>
      </c>
      <c r="P32" s="107">
        <v>4.2502234811875041</v>
      </c>
      <c r="Q32" s="107">
        <v>7.2089973011140129</v>
      </c>
      <c r="R32" s="107">
        <v>6.7507077161805062</v>
      </c>
      <c r="S32" s="107">
        <v>4.5894254897351621</v>
      </c>
      <c r="T32" s="107">
        <v>5.1323784169231095</v>
      </c>
      <c r="U32" s="107">
        <v>5.1228930081815722</v>
      </c>
      <c r="V32" s="107">
        <v>5.0989453916156515</v>
      </c>
      <c r="W32" s="107">
        <v>30.228810029966262</v>
      </c>
      <c r="X32" s="107">
        <v>30.609102904180801</v>
      </c>
      <c r="Y32" s="107">
        <v>31.21621351237097</v>
      </c>
      <c r="Z32" s="107">
        <v>33.475953566790288</v>
      </c>
      <c r="AA32" s="107">
        <v>34.585387041503608</v>
      </c>
      <c r="AB32" s="107">
        <v>35.855114568072366</v>
      </c>
      <c r="AC32" s="107">
        <v>36.658064044394557</v>
      </c>
      <c r="AD32" s="107">
        <v>37.404647490707269</v>
      </c>
      <c r="AE32" s="107">
        <v>38.026138119941812</v>
      </c>
      <c r="AG32" s="139"/>
      <c r="AH32" s="129"/>
    </row>
    <row r="33" spans="1:34" ht="12.75" customHeight="1">
      <c r="A33">
        <v>17</v>
      </c>
      <c r="B33" s="126"/>
      <c r="C33" s="138" t="s">
        <v>168</v>
      </c>
      <c r="D33" s="230"/>
      <c r="E33" s="107">
        <v>387.26275760024566</v>
      </c>
      <c r="F33" s="107">
        <v>392.05124488437519</v>
      </c>
      <c r="G33" s="107">
        <v>412.72835527716268</v>
      </c>
      <c r="H33" s="107">
        <v>363.27175615691874</v>
      </c>
      <c r="I33" s="107">
        <v>336.07511754591843</v>
      </c>
      <c r="J33" s="107">
        <v>328.11822400011823</v>
      </c>
      <c r="K33" s="107">
        <v>301.88336984034123</v>
      </c>
      <c r="L33" s="107">
        <v>252.70771062358398</v>
      </c>
      <c r="M33" s="107">
        <v>266.56146167026367</v>
      </c>
      <c r="N33" s="107">
        <v>276.81783468496491</v>
      </c>
      <c r="O33" s="107">
        <v>311.3439981216298</v>
      </c>
      <c r="P33" s="107">
        <v>262.51552331244181</v>
      </c>
      <c r="Q33" s="107">
        <v>243.34653782953484</v>
      </c>
      <c r="R33" s="107">
        <v>279.1971520081118</v>
      </c>
      <c r="S33" s="107">
        <v>287.20073098545049</v>
      </c>
      <c r="T33" s="107">
        <v>244.75494229076585</v>
      </c>
      <c r="U33" s="107">
        <v>243.58741687531736</v>
      </c>
      <c r="V33" s="107">
        <v>237.52072498171728</v>
      </c>
      <c r="W33" s="107">
        <v>200.97673193277737</v>
      </c>
      <c r="X33" s="107">
        <v>189.80754936248567</v>
      </c>
      <c r="Y33" s="107">
        <v>175.89949372876481</v>
      </c>
      <c r="Z33" s="107">
        <v>163.44167057442135</v>
      </c>
      <c r="AA33" s="107">
        <v>158.33420461772755</v>
      </c>
      <c r="AB33" s="107">
        <v>148.98691546607904</v>
      </c>
      <c r="AC33" s="107">
        <v>147.37784697878809</v>
      </c>
      <c r="AD33" s="107">
        <v>148.69850114916741</v>
      </c>
      <c r="AE33" s="107">
        <v>140.47849159870316</v>
      </c>
      <c r="AG33" s="139"/>
      <c r="AH33" s="129"/>
    </row>
    <row r="34" spans="1:34" ht="12.75" customHeight="1">
      <c r="A34">
        <v>18</v>
      </c>
      <c r="B34" s="126"/>
      <c r="C34" s="138" t="s">
        <v>160</v>
      </c>
      <c r="D34" s="230"/>
      <c r="E34" s="107">
        <v>0</v>
      </c>
      <c r="F34" s="107">
        <v>0</v>
      </c>
      <c r="G34" s="107">
        <v>0</v>
      </c>
      <c r="H34" s="107">
        <v>0</v>
      </c>
      <c r="I34" s="107">
        <v>0</v>
      </c>
      <c r="J34" s="107">
        <v>0</v>
      </c>
      <c r="K34" s="107">
        <v>0</v>
      </c>
      <c r="L34" s="107">
        <v>0</v>
      </c>
      <c r="M34" s="107">
        <v>0</v>
      </c>
      <c r="N34" s="107">
        <v>0</v>
      </c>
      <c r="O34" s="107">
        <v>0</v>
      </c>
      <c r="P34" s="107">
        <v>0</v>
      </c>
      <c r="Q34" s="107">
        <v>0</v>
      </c>
      <c r="R34" s="107">
        <v>0</v>
      </c>
      <c r="S34" s="107">
        <v>0</v>
      </c>
      <c r="T34" s="107">
        <v>0</v>
      </c>
      <c r="U34" s="107">
        <v>0</v>
      </c>
      <c r="V34" s="107">
        <v>0</v>
      </c>
      <c r="W34" s="107">
        <v>0</v>
      </c>
      <c r="X34" s="107">
        <v>0</v>
      </c>
      <c r="Y34" s="107">
        <v>0</v>
      </c>
      <c r="Z34" s="107">
        <v>0</v>
      </c>
      <c r="AA34" s="107">
        <v>0</v>
      </c>
      <c r="AB34" s="107">
        <v>0</v>
      </c>
      <c r="AC34" s="107">
        <v>0</v>
      </c>
      <c r="AD34" s="107">
        <v>0</v>
      </c>
      <c r="AE34" s="107">
        <v>0</v>
      </c>
      <c r="AG34" s="139"/>
      <c r="AH34" s="129"/>
    </row>
    <row r="35" spans="1:34" ht="12.75" customHeight="1">
      <c r="A35">
        <v>19</v>
      </c>
      <c r="B35" s="126"/>
      <c r="C35" s="138" t="s">
        <v>162</v>
      </c>
      <c r="D35" s="230"/>
      <c r="E35" s="107">
        <v>0</v>
      </c>
      <c r="F35" s="107">
        <v>0</v>
      </c>
      <c r="G35" s="107">
        <v>0</v>
      </c>
      <c r="H35" s="107">
        <v>0</v>
      </c>
      <c r="I35" s="107">
        <v>0</v>
      </c>
      <c r="J35" s="107">
        <v>0</v>
      </c>
      <c r="K35" s="107">
        <v>0</v>
      </c>
      <c r="L35" s="107">
        <v>0</v>
      </c>
      <c r="M35" s="107">
        <v>0</v>
      </c>
      <c r="N35" s="107">
        <v>0</v>
      </c>
      <c r="O35" s="107">
        <v>0</v>
      </c>
      <c r="P35" s="107">
        <v>0</v>
      </c>
      <c r="Q35" s="107">
        <v>0</v>
      </c>
      <c r="R35" s="107">
        <v>0</v>
      </c>
      <c r="S35" s="107">
        <v>0</v>
      </c>
      <c r="T35" s="107">
        <v>0</v>
      </c>
      <c r="U35" s="107">
        <v>0</v>
      </c>
      <c r="V35" s="107">
        <v>0</v>
      </c>
      <c r="W35" s="107">
        <v>0</v>
      </c>
      <c r="X35" s="107">
        <v>0</v>
      </c>
      <c r="Y35" s="107">
        <v>0</v>
      </c>
      <c r="Z35" s="107">
        <v>0</v>
      </c>
      <c r="AA35" s="107">
        <v>0</v>
      </c>
      <c r="AB35" s="107">
        <v>0</v>
      </c>
      <c r="AC35" s="107">
        <v>0</v>
      </c>
      <c r="AD35" s="107">
        <v>0</v>
      </c>
      <c r="AE35" s="107">
        <v>0</v>
      </c>
      <c r="AG35" s="139"/>
      <c r="AH35" s="129"/>
    </row>
    <row r="36" spans="1:34" ht="12.75" customHeight="1">
      <c r="A36">
        <v>20</v>
      </c>
      <c r="B36" s="126"/>
      <c r="C36" s="138" t="s">
        <v>18</v>
      </c>
      <c r="D36" s="230"/>
      <c r="E36" s="107">
        <v>0</v>
      </c>
      <c r="F36" s="107">
        <v>0</v>
      </c>
      <c r="G36" s="107">
        <v>0</v>
      </c>
      <c r="H36" s="107">
        <v>0</v>
      </c>
      <c r="I36" s="107">
        <v>0</v>
      </c>
      <c r="J36" s="107">
        <v>0</v>
      </c>
      <c r="K36" s="107">
        <v>0</v>
      </c>
      <c r="L36" s="107">
        <v>0</v>
      </c>
      <c r="M36" s="107">
        <v>0</v>
      </c>
      <c r="N36" s="107">
        <v>0</v>
      </c>
      <c r="O36" s="107">
        <v>0</v>
      </c>
      <c r="P36" s="107">
        <v>0</v>
      </c>
      <c r="Q36" s="107">
        <v>0</v>
      </c>
      <c r="R36" s="107">
        <v>0</v>
      </c>
      <c r="S36" s="107">
        <v>0</v>
      </c>
      <c r="T36" s="107">
        <v>0</v>
      </c>
      <c r="U36" s="107">
        <v>0</v>
      </c>
      <c r="V36" s="107">
        <v>0</v>
      </c>
      <c r="W36" s="107">
        <v>0</v>
      </c>
      <c r="X36" s="107">
        <v>0</v>
      </c>
      <c r="Y36" s="107">
        <v>0</v>
      </c>
      <c r="Z36" s="107">
        <v>0</v>
      </c>
      <c r="AA36" s="107">
        <v>0</v>
      </c>
      <c r="AB36" s="107">
        <v>0</v>
      </c>
      <c r="AC36" s="107">
        <v>0</v>
      </c>
      <c r="AD36" s="107">
        <v>0</v>
      </c>
      <c r="AE36" s="107">
        <v>0</v>
      </c>
      <c r="AG36" s="139"/>
      <c r="AH36" s="129"/>
    </row>
    <row r="37" spans="1:34" ht="12.75" customHeight="1">
      <c r="A37">
        <v>21</v>
      </c>
      <c r="B37" s="126"/>
      <c r="C37" s="141" t="s">
        <v>22</v>
      </c>
      <c r="D37" s="230"/>
      <c r="E37" s="107">
        <v>0</v>
      </c>
      <c r="F37" s="107">
        <v>0</v>
      </c>
      <c r="G37" s="107">
        <v>0</v>
      </c>
      <c r="H37" s="107">
        <v>0</v>
      </c>
      <c r="I37" s="107">
        <v>0</v>
      </c>
      <c r="J37" s="107">
        <v>0</v>
      </c>
      <c r="K37" s="107">
        <v>0</v>
      </c>
      <c r="L37" s="107">
        <v>0</v>
      </c>
      <c r="M37" s="107">
        <v>0</v>
      </c>
      <c r="N37" s="107">
        <v>0</v>
      </c>
      <c r="O37" s="107">
        <v>0</v>
      </c>
      <c r="P37" s="107">
        <v>0</v>
      </c>
      <c r="Q37" s="107">
        <v>0</v>
      </c>
      <c r="R37" s="107">
        <v>0</v>
      </c>
      <c r="S37" s="107">
        <v>0</v>
      </c>
      <c r="T37" s="107">
        <v>0</v>
      </c>
      <c r="U37" s="107">
        <v>0</v>
      </c>
      <c r="V37" s="107">
        <v>0</v>
      </c>
      <c r="W37" s="107">
        <v>0</v>
      </c>
      <c r="X37" s="107">
        <v>0</v>
      </c>
      <c r="Y37" s="107">
        <v>0</v>
      </c>
      <c r="Z37" s="107">
        <v>0</v>
      </c>
      <c r="AA37" s="107">
        <v>0</v>
      </c>
      <c r="AB37" s="107">
        <v>0</v>
      </c>
      <c r="AC37" s="107">
        <v>0</v>
      </c>
      <c r="AD37" s="107">
        <v>0</v>
      </c>
      <c r="AE37" s="107">
        <v>0</v>
      </c>
      <c r="AG37" s="142"/>
      <c r="AH37" s="129"/>
    </row>
    <row r="38" spans="1:34">
      <c r="AG38" s="129"/>
      <c r="AH38" s="129"/>
    </row>
    <row r="39" spans="1:34">
      <c r="AG39" s="129"/>
      <c r="AH39" s="129"/>
    </row>
    <row r="40" spans="1:34">
      <c r="AG40" s="129"/>
      <c r="AH40" s="129"/>
    </row>
    <row r="41" spans="1:34">
      <c r="AG41" s="129"/>
      <c r="AH41" s="129"/>
    </row>
    <row r="42" spans="1:34">
      <c r="AG42" s="129"/>
      <c r="AH42" s="129"/>
    </row>
    <row r="43" spans="1:34">
      <c r="AG43" s="129"/>
      <c r="AH43" s="129"/>
    </row>
    <row r="44" spans="1:34">
      <c r="AG44" s="129"/>
      <c r="AH44" s="129"/>
    </row>
    <row r="45" spans="1:34">
      <c r="AG45" s="129"/>
      <c r="AH45" s="129"/>
    </row>
    <row r="46" spans="1:34">
      <c r="AG46" s="129"/>
      <c r="AH46" s="129"/>
    </row>
    <row r="47" spans="1:34">
      <c r="AG47" s="129"/>
      <c r="AH47" s="129"/>
    </row>
    <row r="48" spans="1:34">
      <c r="AG48" s="129"/>
      <c r="AH48" s="129"/>
    </row>
    <row r="49" spans="33:34">
      <c r="AG49" s="129"/>
      <c r="AH49" s="129"/>
    </row>
    <row r="50" spans="33:34">
      <c r="AG50" s="129"/>
      <c r="AH50" s="129"/>
    </row>
    <row r="51" spans="33:34">
      <c r="AG51" s="129"/>
      <c r="AH51" s="129"/>
    </row>
    <row r="52" spans="33:34">
      <c r="AG52" s="129"/>
      <c r="AH52" s="129"/>
    </row>
    <row r="53" spans="33:34">
      <c r="AG53" s="129"/>
      <c r="AH53" s="129"/>
    </row>
    <row r="54" spans="33:34">
      <c r="AG54" s="129"/>
      <c r="AH54" s="129"/>
    </row>
    <row r="55" spans="33:34">
      <c r="AG55" s="129"/>
      <c r="AH55" s="129"/>
    </row>
    <row r="56" spans="33:34">
      <c r="AG56" s="129"/>
      <c r="AH56" s="129"/>
    </row>
    <row r="57" spans="33:34">
      <c r="AG57" s="129"/>
      <c r="AH57" s="129"/>
    </row>
    <row r="58" spans="33:34">
      <c r="AG58" s="129"/>
      <c r="AH58" s="129"/>
    </row>
    <row r="59" spans="33:34">
      <c r="AG59" s="129"/>
      <c r="AH59" s="129"/>
    </row>
    <row r="60" spans="33:34">
      <c r="AG60" s="129"/>
      <c r="AH60" s="129"/>
    </row>
    <row r="61" spans="33:34">
      <c r="AG61" s="129"/>
      <c r="AH61" s="129"/>
    </row>
    <row r="62" spans="33:34">
      <c r="AG62" s="129"/>
      <c r="AH62" s="129"/>
    </row>
    <row r="63" spans="33:34">
      <c r="AG63" s="129"/>
      <c r="AH63" s="129"/>
    </row>
    <row r="64" spans="33:34">
      <c r="AG64" s="129"/>
      <c r="AH64" s="129"/>
    </row>
    <row r="65" spans="33:34">
      <c r="AG65" s="129"/>
      <c r="AH65" s="129"/>
    </row>
    <row r="66" spans="33:34">
      <c r="AG66" s="129"/>
      <c r="AH66" s="129"/>
    </row>
  </sheetData>
  <mergeCells count="4">
    <mergeCell ref="D4:D12"/>
    <mergeCell ref="D14:D20"/>
    <mergeCell ref="D29:D30"/>
    <mergeCell ref="D32:D37"/>
  </mergeCells>
  <phoneticPr fontId="26" type="noConversion"/>
  <dataValidations count="1">
    <dataValidation type="list" allowBlank="1" showInputMessage="1" showErrorMessage="1" sqref="D2">
      <formula1>"PJ, ktoe"</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38"/>
  <sheetViews>
    <sheetView zoomScale="90" zoomScaleNormal="90" workbookViewId="0">
      <pane xSplit="4" ySplit="3" topLeftCell="R4" activePane="bottomRight" state="frozen"/>
      <selection pane="topRight" activeCell="E1" sqref="E1"/>
      <selection pane="bottomLeft" activeCell="A4" sqref="A4"/>
      <selection pane="bottomRight" activeCell="AF9" sqref="AF9"/>
    </sheetView>
  </sheetViews>
  <sheetFormatPr defaultRowHeight="15.75"/>
  <cols>
    <col min="1" max="1" width="4" customWidth="1"/>
    <col min="3" max="3" width="29.85546875" customWidth="1"/>
    <col min="34" max="34" width="22.7109375" customWidth="1"/>
  </cols>
  <sheetData>
    <row r="1" spans="1:34">
      <c r="A1" s="145" t="s">
        <v>171</v>
      </c>
      <c r="B1" s="120"/>
      <c r="C1" s="120"/>
      <c r="D1" s="117" t="s">
        <v>153</v>
      </c>
      <c r="E1" s="117">
        <v>1990</v>
      </c>
      <c r="F1" s="117">
        <v>1991</v>
      </c>
      <c r="G1" s="117">
        <v>1992</v>
      </c>
      <c r="H1" s="117">
        <v>1993</v>
      </c>
      <c r="I1" s="117">
        <v>1994</v>
      </c>
      <c r="J1" s="117">
        <v>1995</v>
      </c>
      <c r="K1" s="117">
        <v>1996</v>
      </c>
      <c r="L1" s="117">
        <v>1997</v>
      </c>
      <c r="M1" s="117">
        <v>1998</v>
      </c>
      <c r="N1" s="117">
        <v>1999</v>
      </c>
      <c r="O1" s="117">
        <v>2000</v>
      </c>
      <c r="P1" s="117">
        <v>2001</v>
      </c>
      <c r="Q1" s="117">
        <v>2002</v>
      </c>
      <c r="R1" s="117">
        <v>2003</v>
      </c>
      <c r="S1" s="117">
        <v>2004</v>
      </c>
      <c r="T1" s="117">
        <v>2005</v>
      </c>
      <c r="U1" s="117">
        <v>2006</v>
      </c>
      <c r="V1" s="117">
        <v>2007</v>
      </c>
      <c r="W1" s="117">
        <v>2008</v>
      </c>
      <c r="X1" s="117">
        <v>2009</v>
      </c>
      <c r="Y1" s="117">
        <v>2010</v>
      </c>
      <c r="Z1" s="117">
        <v>2011</v>
      </c>
      <c r="AA1" s="117">
        <v>2012</v>
      </c>
      <c r="AB1" s="117">
        <v>2013</v>
      </c>
      <c r="AC1" s="117">
        <v>2014</v>
      </c>
      <c r="AD1" s="117">
        <v>2015</v>
      </c>
      <c r="AE1" s="117">
        <v>2016</v>
      </c>
      <c r="AF1" s="117"/>
      <c r="AH1" s="122" t="s">
        <v>154</v>
      </c>
    </row>
    <row r="2" spans="1:34" s="129" customFormat="1" ht="12.75" customHeight="1">
      <c r="A2" s="124"/>
      <c r="B2" s="146"/>
      <c r="C2" s="125"/>
      <c r="D2" s="15"/>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H2" s="125"/>
    </row>
    <row r="3" spans="1:34" s="129" customFormat="1" ht="12.75" customHeight="1">
      <c r="A3" s="124"/>
      <c r="B3" s="146"/>
      <c r="C3" s="210" t="s">
        <v>172</v>
      </c>
      <c r="D3" s="16"/>
      <c r="E3" s="147">
        <f>SUM(E4:E10)</f>
        <v>1538.9674746881162</v>
      </c>
      <c r="F3" s="147">
        <f t="shared" ref="F3:AD3" si="0">SUM(F4:F10)</f>
        <v>1426.751233276151</v>
      </c>
      <c r="G3" s="147">
        <f t="shared" si="0"/>
        <v>1428.5818543451003</v>
      </c>
      <c r="H3" s="147">
        <f t="shared" si="0"/>
        <v>1284.0667361657438</v>
      </c>
      <c r="I3" s="147">
        <f t="shared" si="0"/>
        <v>1210.7402133038308</v>
      </c>
      <c r="J3" s="147">
        <f t="shared" si="0"/>
        <v>1109.2480103821101</v>
      </c>
      <c r="K3" s="147">
        <f t="shared" si="0"/>
        <v>1030.9831391304715</v>
      </c>
      <c r="L3" s="147">
        <f t="shared" si="0"/>
        <v>974.67315186059398</v>
      </c>
      <c r="M3" s="147">
        <f t="shared" si="0"/>
        <v>937.0170175218509</v>
      </c>
      <c r="N3" s="147">
        <f t="shared" si="0"/>
        <v>870.86703902207159</v>
      </c>
      <c r="O3" s="147">
        <f t="shared" si="0"/>
        <v>584.35920614441261</v>
      </c>
      <c r="P3" s="147">
        <f t="shared" si="0"/>
        <v>545.6380072254758</v>
      </c>
      <c r="Q3" s="147">
        <f t="shared" si="0"/>
        <v>527.63135905727017</v>
      </c>
      <c r="R3" s="147">
        <f t="shared" si="0"/>
        <v>486.98163486683973</v>
      </c>
      <c r="S3" s="147">
        <f t="shared" si="0"/>
        <v>494.08526037194497</v>
      </c>
      <c r="T3" s="147">
        <f t="shared" si="0"/>
        <v>473.12217680297312</v>
      </c>
      <c r="U3" s="147">
        <f t="shared" si="0"/>
        <v>452.24009445642884</v>
      </c>
      <c r="V3" s="147">
        <f t="shared" si="0"/>
        <v>421.43547858854686</v>
      </c>
      <c r="W3" s="147">
        <f t="shared" si="0"/>
        <v>413.96093561232038</v>
      </c>
      <c r="X3" s="147">
        <f t="shared" si="0"/>
        <v>385.23065316615117</v>
      </c>
      <c r="Y3" s="147">
        <f t="shared" si="0"/>
        <v>383.42719553815266</v>
      </c>
      <c r="Z3" s="147">
        <f t="shared" si="0"/>
        <v>351.86536289290507</v>
      </c>
      <c r="AA3" s="147">
        <f t="shared" si="0"/>
        <v>351.65289582119829</v>
      </c>
      <c r="AB3" s="147">
        <f t="shared" si="0"/>
        <v>348.30596081476233</v>
      </c>
      <c r="AC3" s="147">
        <f t="shared" si="0"/>
        <v>351.53532765158468</v>
      </c>
      <c r="AD3" s="147">
        <f t="shared" si="0"/>
        <v>354.7588423780158</v>
      </c>
      <c r="AE3" s="147">
        <f t="shared" ref="AE3" si="1">SUM(AE4:AE10)</f>
        <v>334.18473262779673</v>
      </c>
      <c r="AF3" s="147"/>
      <c r="AH3" s="125"/>
    </row>
    <row r="4" spans="1:34" s="129" customFormat="1" ht="12.75" customHeight="1">
      <c r="A4" s="148">
        <v>1</v>
      </c>
      <c r="B4"/>
      <c r="C4" s="211" t="s">
        <v>17</v>
      </c>
      <c r="D4" s="232">
        <f>D2</f>
        <v>0</v>
      </c>
      <c r="E4" s="150">
        <f>SUM(E12,E20,E28,E36,E44)</f>
        <v>928.79447581770546</v>
      </c>
      <c r="F4" s="150">
        <f t="shared" ref="F4:AD10" si="2">SUM(F12,F20,F28,F36,F44)</f>
        <v>811.92708160151869</v>
      </c>
      <c r="G4" s="150">
        <f t="shared" si="2"/>
        <v>831.4484793799312</v>
      </c>
      <c r="H4" s="150">
        <f t="shared" si="2"/>
        <v>707.65885082684758</v>
      </c>
      <c r="I4" s="150">
        <f t="shared" si="2"/>
        <v>677.65598325283736</v>
      </c>
      <c r="J4" s="150">
        <f t="shared" si="2"/>
        <v>604.85257900507713</v>
      </c>
      <c r="K4" s="150">
        <f t="shared" si="2"/>
        <v>534.08719920919316</v>
      </c>
      <c r="L4" s="150">
        <f t="shared" si="2"/>
        <v>501.80679648136663</v>
      </c>
      <c r="M4" s="150">
        <f t="shared" si="2"/>
        <v>476.5863129047309</v>
      </c>
      <c r="N4" s="150">
        <f t="shared" si="2"/>
        <v>432.42384393897362</v>
      </c>
      <c r="O4" s="150">
        <f t="shared" si="2"/>
        <v>138.30382080158665</v>
      </c>
      <c r="P4" s="150">
        <f t="shared" si="2"/>
        <v>123.60433512045228</v>
      </c>
      <c r="Q4" s="150">
        <f t="shared" si="2"/>
        <v>119.09512964265974</v>
      </c>
      <c r="R4" s="150">
        <f t="shared" si="2"/>
        <v>107.578645450786</v>
      </c>
      <c r="S4" s="150">
        <f t="shared" si="2"/>
        <v>102.47298613595322</v>
      </c>
      <c r="T4" s="150">
        <f t="shared" si="2"/>
        <v>101.15290801757205</v>
      </c>
      <c r="U4" s="150">
        <f t="shared" si="2"/>
        <v>95.835602703932238</v>
      </c>
      <c r="V4" s="150">
        <f t="shared" si="2"/>
        <v>87.075107938207353</v>
      </c>
      <c r="W4" s="150">
        <f t="shared" si="2"/>
        <v>101.2653441610185</v>
      </c>
      <c r="X4" s="150">
        <f t="shared" si="2"/>
        <v>97.268541323883071</v>
      </c>
      <c r="Y4" s="150">
        <f t="shared" si="2"/>
        <v>96.774125025150497</v>
      </c>
      <c r="Z4" s="150">
        <f t="shared" si="2"/>
        <v>101.67704510374881</v>
      </c>
      <c r="AA4" s="150">
        <f t="shared" si="2"/>
        <v>102.07383013695035</v>
      </c>
      <c r="AB4" s="150">
        <f t="shared" si="2"/>
        <v>101.08904736805607</v>
      </c>
      <c r="AC4" s="150">
        <f t="shared" si="2"/>
        <v>101.68706387533423</v>
      </c>
      <c r="AD4" s="150">
        <f t="shared" si="2"/>
        <v>103.83336679227196</v>
      </c>
      <c r="AE4" s="150">
        <f t="shared" ref="AE4" si="3">SUM(AE12,AE20,AE28,AE36,AE44)</f>
        <v>98.491457430845756</v>
      </c>
      <c r="AF4" s="150"/>
      <c r="AH4" s="138" t="s">
        <v>157</v>
      </c>
    </row>
    <row r="5" spans="1:34" s="129" customFormat="1" ht="12.75" customHeight="1">
      <c r="A5" s="148">
        <v>2</v>
      </c>
      <c r="B5"/>
      <c r="C5" s="86" t="s">
        <v>128</v>
      </c>
      <c r="D5" s="232"/>
      <c r="E5" s="150">
        <f t="shared" ref="E5:T10" si="4">SUM(E13,E21,E29,E37,E45)</f>
        <v>12.336314669426754</v>
      </c>
      <c r="F5" s="150">
        <f t="shared" si="4"/>
        <v>14.833201686566301</v>
      </c>
      <c r="G5" s="150">
        <f t="shared" si="4"/>
        <v>17.414728941574989</v>
      </c>
      <c r="H5" s="150">
        <f t="shared" si="4"/>
        <v>18.811292866415751</v>
      </c>
      <c r="I5" s="150">
        <f t="shared" si="4"/>
        <v>19.446094650434279</v>
      </c>
      <c r="J5" s="150">
        <f t="shared" si="4"/>
        <v>20.694538159004054</v>
      </c>
      <c r="K5" s="150">
        <f t="shared" si="4"/>
        <v>19.424934590966998</v>
      </c>
      <c r="L5" s="150">
        <f t="shared" si="4"/>
        <v>19.27681417469601</v>
      </c>
      <c r="M5" s="150">
        <f t="shared" si="4"/>
        <v>18.80192690907565</v>
      </c>
      <c r="N5" s="150">
        <f t="shared" si="4"/>
        <v>19.34029435309786</v>
      </c>
      <c r="O5" s="150">
        <f t="shared" si="4"/>
        <v>20.779178396873192</v>
      </c>
      <c r="P5" s="150">
        <f t="shared" si="4"/>
        <v>21.392820121424442</v>
      </c>
      <c r="Q5" s="150">
        <f t="shared" si="4"/>
        <v>23.57408999442</v>
      </c>
      <c r="R5" s="150">
        <f t="shared" si="4"/>
        <v>24.242858504899999</v>
      </c>
      <c r="S5" s="150">
        <f t="shared" si="4"/>
        <v>22.809783125299997</v>
      </c>
      <c r="T5" s="150">
        <f t="shared" si="4"/>
        <v>21.448361514680002</v>
      </c>
      <c r="U5" s="150">
        <f t="shared" si="2"/>
        <v>21.567784462980004</v>
      </c>
      <c r="V5" s="150">
        <f t="shared" si="2"/>
        <v>21.376707745699999</v>
      </c>
      <c r="W5" s="150">
        <f t="shared" si="2"/>
        <v>21.615553642299997</v>
      </c>
      <c r="X5" s="150">
        <f t="shared" si="2"/>
        <v>21.543899873320001</v>
      </c>
      <c r="Y5" s="150">
        <f t="shared" si="2"/>
        <v>21.90216871822</v>
      </c>
      <c r="Z5" s="150">
        <f t="shared" si="2"/>
        <v>22.441684155359301</v>
      </c>
      <c r="AA5" s="150">
        <f t="shared" si="2"/>
        <v>26.107885622505016</v>
      </c>
      <c r="AB5" s="150">
        <f t="shared" si="2"/>
        <v>28.805597754309304</v>
      </c>
      <c r="AC5" s="150">
        <f t="shared" si="2"/>
        <v>29.387927439448454</v>
      </c>
      <c r="AD5" s="150">
        <f t="shared" si="2"/>
        <v>30.092678770859713</v>
      </c>
      <c r="AE5" s="150">
        <f t="shared" ref="AE5" si="5">SUM(AE13,AE21,AE29,AE37,AE45)</f>
        <v>27.68970612738541</v>
      </c>
      <c r="AF5" s="150"/>
      <c r="AH5" s="151"/>
    </row>
    <row r="6" spans="1:34" s="129" customFormat="1" ht="12.75" customHeight="1">
      <c r="A6" s="148">
        <v>3</v>
      </c>
      <c r="B6"/>
      <c r="C6" s="211" t="s">
        <v>18</v>
      </c>
      <c r="D6" s="232"/>
      <c r="E6" s="150">
        <f t="shared" si="4"/>
        <v>2.2983171409838135</v>
      </c>
      <c r="F6" s="150">
        <f t="shared" si="2"/>
        <v>1.6580858980658464</v>
      </c>
      <c r="G6" s="150">
        <f t="shared" si="2"/>
        <v>1.8548755635941101</v>
      </c>
      <c r="H6" s="150">
        <f t="shared" si="2"/>
        <v>2.6859130024803606</v>
      </c>
      <c r="I6" s="150">
        <f t="shared" si="2"/>
        <v>1.6241795705592872</v>
      </c>
      <c r="J6" s="150">
        <f t="shared" si="2"/>
        <v>0.70671423802886713</v>
      </c>
      <c r="K6" s="150">
        <f t="shared" si="2"/>
        <v>1.3555882703112512</v>
      </c>
      <c r="L6" s="150">
        <f t="shared" si="2"/>
        <v>0.61829185453137003</v>
      </c>
      <c r="M6" s="150">
        <f t="shared" si="2"/>
        <v>2.6593198044360004E-2</v>
      </c>
      <c r="N6" s="150">
        <f t="shared" si="2"/>
        <v>0</v>
      </c>
      <c r="O6" s="150">
        <f t="shared" si="2"/>
        <v>0.87092723595279009</v>
      </c>
      <c r="P6" s="150">
        <f t="shared" si="2"/>
        <v>0.35900817359886006</v>
      </c>
      <c r="Q6" s="150">
        <f t="shared" si="2"/>
        <v>0.13363081827065829</v>
      </c>
      <c r="R6" s="150">
        <f t="shared" si="2"/>
        <v>0.45008987049370974</v>
      </c>
      <c r="S6" s="150">
        <f t="shared" si="2"/>
        <v>0.26327265689144619</v>
      </c>
      <c r="T6" s="150">
        <f t="shared" si="2"/>
        <v>0.94605300696092887</v>
      </c>
      <c r="U6" s="150">
        <f t="shared" si="2"/>
        <v>9.4183204616737598E-2</v>
      </c>
      <c r="V6" s="150">
        <f t="shared" si="2"/>
        <v>0</v>
      </c>
      <c r="W6" s="150">
        <f t="shared" si="2"/>
        <v>0.11796657088170731</v>
      </c>
      <c r="X6" s="150">
        <f t="shared" si="2"/>
        <v>0.27222938756778198</v>
      </c>
      <c r="Y6" s="150">
        <f t="shared" si="2"/>
        <v>6.9282029226761993E-2</v>
      </c>
      <c r="Z6" s="150">
        <f t="shared" si="2"/>
        <v>0.11407041175719403</v>
      </c>
      <c r="AA6" s="150">
        <f t="shared" si="2"/>
        <v>6.2983662933420006E-3</v>
      </c>
      <c r="AB6" s="150">
        <f t="shared" si="2"/>
        <v>1.399636954076E-3</v>
      </c>
      <c r="AC6" s="150">
        <f t="shared" si="2"/>
        <v>1.399636954076E-3</v>
      </c>
      <c r="AD6" s="150">
        <f t="shared" si="2"/>
        <v>9.8674405262358003E-2</v>
      </c>
      <c r="AE6" s="150">
        <f t="shared" ref="AE6" si="6">SUM(AE14,AE22,AE30,AE38,AE46)</f>
        <v>0</v>
      </c>
      <c r="AF6" s="150"/>
      <c r="AH6" s="151"/>
    </row>
    <row r="7" spans="1:34" s="129" customFormat="1" ht="12.75" customHeight="1">
      <c r="A7" s="148">
        <v>4</v>
      </c>
      <c r="B7"/>
      <c r="C7" s="211" t="s">
        <v>19</v>
      </c>
      <c r="D7" s="232"/>
      <c r="E7" s="150">
        <f t="shared" si="4"/>
        <v>0</v>
      </c>
      <c r="F7" s="150">
        <f t="shared" si="2"/>
        <v>0</v>
      </c>
      <c r="G7" s="150">
        <f t="shared" si="2"/>
        <v>0</v>
      </c>
      <c r="H7" s="150">
        <f t="shared" si="2"/>
        <v>0</v>
      </c>
      <c r="I7" s="150">
        <f t="shared" si="2"/>
        <v>0</v>
      </c>
      <c r="J7" s="150">
        <f t="shared" si="2"/>
        <v>0</v>
      </c>
      <c r="K7" s="150">
        <f t="shared" si="2"/>
        <v>0</v>
      </c>
      <c r="L7" s="150">
        <f t="shared" si="2"/>
        <v>0</v>
      </c>
      <c r="M7" s="150">
        <f t="shared" si="2"/>
        <v>0</v>
      </c>
      <c r="N7" s="150">
        <f t="shared" si="2"/>
        <v>0</v>
      </c>
      <c r="O7" s="150">
        <f t="shared" si="2"/>
        <v>0</v>
      </c>
      <c r="P7" s="150">
        <f t="shared" si="2"/>
        <v>0</v>
      </c>
      <c r="Q7" s="150">
        <f t="shared" si="2"/>
        <v>0</v>
      </c>
      <c r="R7" s="150">
        <f t="shared" si="2"/>
        <v>0</v>
      </c>
      <c r="S7" s="150">
        <f t="shared" si="2"/>
        <v>0</v>
      </c>
      <c r="T7" s="150">
        <f t="shared" si="2"/>
        <v>0</v>
      </c>
      <c r="U7" s="150">
        <f t="shared" si="2"/>
        <v>0</v>
      </c>
      <c r="V7" s="150">
        <f t="shared" si="2"/>
        <v>0</v>
      </c>
      <c r="W7" s="150">
        <f t="shared" si="2"/>
        <v>0</v>
      </c>
      <c r="X7" s="150">
        <f t="shared" si="2"/>
        <v>0</v>
      </c>
      <c r="Y7" s="150">
        <f t="shared" si="2"/>
        <v>0</v>
      </c>
      <c r="Z7" s="150">
        <f t="shared" si="2"/>
        <v>4.1784931207571485E-2</v>
      </c>
      <c r="AA7" s="150">
        <f t="shared" si="2"/>
        <v>4.0785683572260895E-2</v>
      </c>
      <c r="AB7" s="150">
        <f t="shared" si="2"/>
        <v>3.1719295756413488</v>
      </c>
      <c r="AC7" s="150">
        <f t="shared" si="2"/>
        <v>3.5768801621519293</v>
      </c>
      <c r="AD7" s="150">
        <f t="shared" si="2"/>
        <v>3.7375296448552402</v>
      </c>
      <c r="AE7" s="150">
        <f t="shared" ref="AE7" si="7">SUM(AE15,AE23,AE31,AE39,AE47)</f>
        <v>3.444874281120216</v>
      </c>
      <c r="AF7" s="150"/>
      <c r="AH7" s="151"/>
    </row>
    <row r="8" spans="1:34" s="129" customFormat="1" ht="12.75" customHeight="1">
      <c r="A8" s="148">
        <v>5</v>
      </c>
      <c r="B8"/>
      <c r="C8" s="211" t="s">
        <v>20</v>
      </c>
      <c r="D8" s="232"/>
      <c r="E8" s="150">
        <f t="shared" si="4"/>
        <v>0</v>
      </c>
      <c r="F8" s="150">
        <f t="shared" si="2"/>
        <v>0</v>
      </c>
      <c r="G8" s="150">
        <f t="shared" si="2"/>
        <v>0</v>
      </c>
      <c r="H8" s="150">
        <f t="shared" si="2"/>
        <v>0</v>
      </c>
      <c r="I8" s="150">
        <f t="shared" si="2"/>
        <v>0</v>
      </c>
      <c r="J8" s="150">
        <f t="shared" si="2"/>
        <v>0</v>
      </c>
      <c r="K8" s="150">
        <f t="shared" si="2"/>
        <v>0</v>
      </c>
      <c r="L8" s="150">
        <f t="shared" si="2"/>
        <v>0</v>
      </c>
      <c r="M8" s="150">
        <f t="shared" si="2"/>
        <v>0</v>
      </c>
      <c r="N8" s="150">
        <f t="shared" si="2"/>
        <v>0</v>
      </c>
      <c r="O8" s="150">
        <f t="shared" si="2"/>
        <v>0</v>
      </c>
      <c r="P8" s="150">
        <f t="shared" si="2"/>
        <v>0</v>
      </c>
      <c r="Q8" s="150">
        <f t="shared" si="2"/>
        <v>0</v>
      </c>
      <c r="R8" s="150">
        <f t="shared" si="2"/>
        <v>0</v>
      </c>
      <c r="S8" s="150">
        <f t="shared" si="2"/>
        <v>0</v>
      </c>
      <c r="T8" s="150">
        <f t="shared" si="2"/>
        <v>0</v>
      </c>
      <c r="U8" s="150">
        <f t="shared" si="2"/>
        <v>0</v>
      </c>
      <c r="V8" s="150">
        <f t="shared" si="2"/>
        <v>0</v>
      </c>
      <c r="W8" s="150">
        <f t="shared" si="2"/>
        <v>0</v>
      </c>
      <c r="X8" s="150">
        <f t="shared" si="2"/>
        <v>0</v>
      </c>
      <c r="Y8" s="150">
        <f t="shared" si="2"/>
        <v>0</v>
      </c>
      <c r="Z8" s="150">
        <f t="shared" si="2"/>
        <v>0</v>
      </c>
      <c r="AA8" s="150">
        <f t="shared" si="2"/>
        <v>0</v>
      </c>
      <c r="AB8" s="150">
        <f t="shared" si="2"/>
        <v>0</v>
      </c>
      <c r="AC8" s="150">
        <f t="shared" si="2"/>
        <v>0</v>
      </c>
      <c r="AD8" s="150">
        <f t="shared" si="2"/>
        <v>0</v>
      </c>
      <c r="AE8" s="150">
        <f t="shared" ref="AE8" si="8">SUM(AE16,AE24,AE32,AE40,AE48)</f>
        <v>0</v>
      </c>
      <c r="AF8" s="150"/>
      <c r="AH8" s="151"/>
    </row>
    <row r="9" spans="1:34" s="129" customFormat="1" ht="12.75" customHeight="1">
      <c r="A9" s="148">
        <v>6</v>
      </c>
      <c r="B9"/>
      <c r="C9" s="211" t="s">
        <v>21</v>
      </c>
      <c r="D9" s="232"/>
      <c r="E9" s="150">
        <f t="shared" si="4"/>
        <v>595.53836706000016</v>
      </c>
      <c r="F9" s="150">
        <f t="shared" si="2"/>
        <v>598.33286409000016</v>
      </c>
      <c r="G9" s="150">
        <f t="shared" si="2"/>
        <v>577.86377046000007</v>
      </c>
      <c r="H9" s="150">
        <f t="shared" si="2"/>
        <v>554.91067946999999</v>
      </c>
      <c r="I9" s="150">
        <f t="shared" si="2"/>
        <v>512.01395582999999</v>
      </c>
      <c r="J9" s="150">
        <f t="shared" si="2"/>
        <v>482.99417898000002</v>
      </c>
      <c r="K9" s="150">
        <f t="shared" si="2"/>
        <v>476.11541706000003</v>
      </c>
      <c r="L9" s="150">
        <f t="shared" si="2"/>
        <v>452.97124934999999</v>
      </c>
      <c r="M9" s="150">
        <f t="shared" si="2"/>
        <v>441.60218450999997</v>
      </c>
      <c r="N9" s="150">
        <f t="shared" si="2"/>
        <v>419.1029007300001</v>
      </c>
      <c r="O9" s="150">
        <f t="shared" si="2"/>
        <v>424.40527971</v>
      </c>
      <c r="P9" s="150">
        <f t="shared" si="2"/>
        <v>400.28184381000017</v>
      </c>
      <c r="Q9" s="150">
        <f t="shared" si="2"/>
        <v>384.82850860191979</v>
      </c>
      <c r="R9" s="150">
        <f t="shared" si="2"/>
        <v>354.71004104066003</v>
      </c>
      <c r="S9" s="150">
        <f t="shared" si="2"/>
        <v>368.53921845380029</v>
      </c>
      <c r="T9" s="150">
        <f t="shared" si="2"/>
        <v>349.57485426376013</v>
      </c>
      <c r="U9" s="150">
        <f t="shared" si="2"/>
        <v>334.74252408489986</v>
      </c>
      <c r="V9" s="150">
        <f t="shared" si="2"/>
        <v>312.98366290463952</v>
      </c>
      <c r="W9" s="150">
        <f t="shared" si="2"/>
        <v>290.96207123812019</v>
      </c>
      <c r="X9" s="150">
        <f t="shared" si="2"/>
        <v>266.14598258138034</v>
      </c>
      <c r="Y9" s="150">
        <f t="shared" si="2"/>
        <v>264.68161976555541</v>
      </c>
      <c r="Z9" s="150">
        <f t="shared" si="2"/>
        <v>227.59077829083219</v>
      </c>
      <c r="AA9" s="150">
        <f t="shared" si="2"/>
        <v>223.42409601187728</v>
      </c>
      <c r="AB9" s="150">
        <f t="shared" si="2"/>
        <v>215.23798647980152</v>
      </c>
      <c r="AC9" s="150">
        <f t="shared" si="2"/>
        <v>216.88205653769597</v>
      </c>
      <c r="AD9" s="150">
        <f t="shared" si="2"/>
        <v>216.99659276476652</v>
      </c>
      <c r="AE9" s="150">
        <f t="shared" ref="AE9" si="9">SUM(AE17,AE25,AE33,AE41,AE49)</f>
        <v>204.55869478844539</v>
      </c>
      <c r="AF9" s="150"/>
      <c r="AH9" s="151"/>
    </row>
    <row r="10" spans="1:34" s="129" customFormat="1" ht="12.75" customHeight="1">
      <c r="A10" s="148">
        <v>7</v>
      </c>
      <c r="B10"/>
      <c r="C10" s="211" t="s">
        <v>22</v>
      </c>
      <c r="D10" s="232"/>
      <c r="E10" s="150">
        <f t="shared" si="4"/>
        <v>0</v>
      </c>
      <c r="F10" s="150">
        <f t="shared" si="2"/>
        <v>0</v>
      </c>
      <c r="G10" s="150">
        <f t="shared" si="2"/>
        <v>0</v>
      </c>
      <c r="H10" s="150">
        <f t="shared" si="2"/>
        <v>0</v>
      </c>
      <c r="I10" s="150">
        <f t="shared" si="2"/>
        <v>0</v>
      </c>
      <c r="J10" s="150">
        <f t="shared" si="2"/>
        <v>0</v>
      </c>
      <c r="K10" s="150">
        <f t="shared" si="2"/>
        <v>0</v>
      </c>
      <c r="L10" s="150">
        <f t="shared" si="2"/>
        <v>0</v>
      </c>
      <c r="M10" s="150">
        <f t="shared" si="2"/>
        <v>0</v>
      </c>
      <c r="N10" s="150">
        <f t="shared" si="2"/>
        <v>0</v>
      </c>
      <c r="O10" s="150">
        <f t="shared" si="2"/>
        <v>0</v>
      </c>
      <c r="P10" s="150">
        <f t="shared" si="2"/>
        <v>0</v>
      </c>
      <c r="Q10" s="150">
        <f t="shared" si="2"/>
        <v>0</v>
      </c>
      <c r="R10" s="150">
        <f t="shared" si="2"/>
        <v>0</v>
      </c>
      <c r="S10" s="150">
        <f t="shared" si="2"/>
        <v>0</v>
      </c>
      <c r="T10" s="150">
        <f t="shared" si="2"/>
        <v>0</v>
      </c>
      <c r="U10" s="150">
        <f t="shared" si="2"/>
        <v>0</v>
      </c>
      <c r="V10" s="150">
        <f t="shared" si="2"/>
        <v>0</v>
      </c>
      <c r="W10" s="150">
        <f t="shared" si="2"/>
        <v>0</v>
      </c>
      <c r="X10" s="150">
        <f t="shared" si="2"/>
        <v>0</v>
      </c>
      <c r="Y10" s="150">
        <f t="shared" si="2"/>
        <v>0</v>
      </c>
      <c r="Z10" s="150">
        <f t="shared" si="2"/>
        <v>0</v>
      </c>
      <c r="AA10" s="150">
        <f t="shared" si="2"/>
        <v>0</v>
      </c>
      <c r="AB10" s="150">
        <f t="shared" si="2"/>
        <v>0</v>
      </c>
      <c r="AC10" s="150">
        <f t="shared" si="2"/>
        <v>0</v>
      </c>
      <c r="AD10" s="150">
        <f t="shared" si="2"/>
        <v>0</v>
      </c>
      <c r="AE10" s="150">
        <f t="shared" ref="AE10" si="10">SUM(AE18,AE26,AE34,AE42,AE50)</f>
        <v>0</v>
      </c>
      <c r="AF10" s="150"/>
      <c r="AH10" s="151"/>
    </row>
    <row r="11" spans="1:34" s="129" customFormat="1" ht="12.75" customHeight="1">
      <c r="A11" s="124"/>
      <c r="B11"/>
      <c r="C11" s="210" t="s">
        <v>261</v>
      </c>
      <c r="D11" s="152"/>
      <c r="E11" s="153">
        <f>SUM(E12:E18)</f>
        <v>706.038650715622</v>
      </c>
      <c r="F11" s="153">
        <f t="shared" ref="F11:AD11" si="11">SUM(F12:F18)</f>
        <v>616.84101457855411</v>
      </c>
      <c r="G11" s="153">
        <f t="shared" si="11"/>
        <v>560.87747329309434</v>
      </c>
      <c r="H11" s="153">
        <f t="shared" si="11"/>
        <v>435.53477985696924</v>
      </c>
      <c r="I11" s="153">
        <f t="shared" si="11"/>
        <v>345.44390784362565</v>
      </c>
      <c r="J11" s="153">
        <f t="shared" si="11"/>
        <v>251.56872017489027</v>
      </c>
      <c r="K11" s="153">
        <f t="shared" si="11"/>
        <v>217.35314994311804</v>
      </c>
      <c r="L11" s="153">
        <f t="shared" si="11"/>
        <v>185.9797291191324</v>
      </c>
      <c r="M11" s="153">
        <f t="shared" si="11"/>
        <v>138.44927321981982</v>
      </c>
      <c r="N11" s="153">
        <f t="shared" si="11"/>
        <v>127.00724101679748</v>
      </c>
      <c r="O11" s="153">
        <f t="shared" si="11"/>
        <v>81.025533008569795</v>
      </c>
      <c r="P11" s="153">
        <f t="shared" si="11"/>
        <v>72.768790447890296</v>
      </c>
      <c r="Q11" s="153">
        <f t="shared" si="11"/>
        <v>69.728520432517428</v>
      </c>
      <c r="R11" s="153">
        <f t="shared" si="11"/>
        <v>69.210623722441724</v>
      </c>
      <c r="S11" s="153">
        <f t="shared" si="11"/>
        <v>72.124948489454638</v>
      </c>
      <c r="T11" s="153">
        <f t="shared" si="11"/>
        <v>65.478336578058247</v>
      </c>
      <c r="U11" s="153">
        <f t="shared" si="11"/>
        <v>53.707969699747757</v>
      </c>
      <c r="V11" s="153">
        <f t="shared" si="11"/>
        <v>48.233676078283594</v>
      </c>
      <c r="W11" s="153">
        <f t="shared" si="11"/>
        <v>43.212823384915524</v>
      </c>
      <c r="X11" s="153">
        <f t="shared" si="11"/>
        <v>32.800321983274316</v>
      </c>
      <c r="Y11" s="153">
        <f t="shared" si="11"/>
        <v>29.070826451089086</v>
      </c>
      <c r="Z11" s="153">
        <f t="shared" si="11"/>
        <v>20.631160342245316</v>
      </c>
      <c r="AA11" s="153">
        <f t="shared" si="11"/>
        <v>18.834669755302727</v>
      </c>
      <c r="AB11" s="153">
        <f t="shared" si="11"/>
        <v>16.605904993997818</v>
      </c>
      <c r="AC11" s="153">
        <f t="shared" si="11"/>
        <v>13.822259785506002</v>
      </c>
      <c r="AD11" s="153">
        <f t="shared" si="11"/>
        <v>11.808656642657951</v>
      </c>
      <c r="AE11" s="153">
        <f t="shared" ref="AE11" si="12">SUM(AE12:AE18)</f>
        <v>9.5965499071024993</v>
      </c>
      <c r="AF11" s="153"/>
      <c r="AH11" s="212" t="s">
        <v>266</v>
      </c>
    </row>
    <row r="12" spans="1:34" ht="12.75" customHeight="1">
      <c r="A12" s="148">
        <v>1</v>
      </c>
      <c r="C12" s="211" t="s">
        <v>17</v>
      </c>
      <c r="D12" s="231">
        <f>D4</f>
        <v>0</v>
      </c>
      <c r="E12" s="107">
        <v>492.43008818507462</v>
      </c>
      <c r="F12" s="107">
        <v>417.05214461781839</v>
      </c>
      <c r="G12" s="107">
        <v>375.04416676719853</v>
      </c>
      <c r="H12" s="107">
        <v>272.13621524830683</v>
      </c>
      <c r="I12" s="107">
        <v>216.85392448703936</v>
      </c>
      <c r="J12" s="107">
        <v>143.15324114930246</v>
      </c>
      <c r="K12" s="107">
        <v>116.95159168895819</v>
      </c>
      <c r="L12" s="107">
        <v>97.486701872699157</v>
      </c>
      <c r="M12" s="107">
        <v>61.784170018129934</v>
      </c>
      <c r="N12" s="107">
        <v>57.116643488610968</v>
      </c>
      <c r="O12" s="107">
        <v>13.591320641503788</v>
      </c>
      <c r="P12" s="107">
        <v>11.690528484040112</v>
      </c>
      <c r="Q12" s="107">
        <v>11.048471190826266</v>
      </c>
      <c r="R12" s="107">
        <v>10.937141486565414</v>
      </c>
      <c r="S12" s="107">
        <v>10.433348391084452</v>
      </c>
      <c r="T12" s="107">
        <v>10.528229911367546</v>
      </c>
      <c r="U12" s="107">
        <v>8.5610106720590782</v>
      </c>
      <c r="V12" s="107">
        <v>7.2223437585520074</v>
      </c>
      <c r="W12" s="107">
        <v>8.2472110663242315</v>
      </c>
      <c r="X12" s="107">
        <v>6.4761460982217161</v>
      </c>
      <c r="Y12" s="107">
        <v>5.950703773537021</v>
      </c>
      <c r="Z12" s="107">
        <v>5.4183973606612472</v>
      </c>
      <c r="AA12" s="107">
        <v>5.3118753820562388</v>
      </c>
      <c r="AB12" s="107">
        <v>4.6868628044987055</v>
      </c>
      <c r="AC12" s="107">
        <v>3.9340413908177441</v>
      </c>
      <c r="AD12" s="107">
        <v>3.465695750448555</v>
      </c>
      <c r="AE12" s="107">
        <v>2.6957252221293286</v>
      </c>
      <c r="AF12" s="154"/>
      <c r="AH12" s="138" t="s">
        <v>267</v>
      </c>
    </row>
    <row r="13" spans="1:34" ht="12.75" customHeight="1">
      <c r="A13" s="148">
        <v>2</v>
      </c>
      <c r="C13" s="86" t="s">
        <v>128</v>
      </c>
      <c r="D13" s="231"/>
      <c r="E13" s="107">
        <v>4.4119615788545667</v>
      </c>
      <c r="F13" s="107">
        <v>5.3049486565644104</v>
      </c>
      <c r="G13" s="107">
        <v>6.2282064826711991</v>
      </c>
      <c r="H13" s="107">
        <v>6.7276738312207716</v>
      </c>
      <c r="I13" s="107">
        <v>6.9547044441978496</v>
      </c>
      <c r="J13" s="107">
        <v>7.2498852406676662</v>
      </c>
      <c r="K13" s="107">
        <v>5.8743238544543441</v>
      </c>
      <c r="L13" s="107">
        <v>4.564276001624731</v>
      </c>
      <c r="M13" s="107">
        <v>4.1139660189942493</v>
      </c>
      <c r="N13" s="107">
        <v>3.8724676765940682</v>
      </c>
      <c r="O13" s="107">
        <v>2.6141072856533429</v>
      </c>
      <c r="P13" s="107">
        <v>2.6124349633308519</v>
      </c>
      <c r="Q13" s="107">
        <v>2.7092761673992483</v>
      </c>
      <c r="R13" s="107">
        <v>1.731713220793782</v>
      </c>
      <c r="S13" s="107">
        <v>1.243659953341866</v>
      </c>
      <c r="T13" s="107">
        <v>1.0563879921138051</v>
      </c>
      <c r="U13" s="107">
        <v>0.94644340316202036</v>
      </c>
      <c r="V13" s="107">
        <v>0.8322556680797748</v>
      </c>
      <c r="W13" s="107">
        <v>0.4982064733008244</v>
      </c>
      <c r="X13" s="107">
        <v>0.31067802187565846</v>
      </c>
      <c r="Y13" s="107">
        <v>0.3962893606762754</v>
      </c>
      <c r="Z13" s="107">
        <v>0.42641891456049469</v>
      </c>
      <c r="AA13" s="107">
        <v>0.32486333970802023</v>
      </c>
      <c r="AB13" s="107">
        <v>0.24163536491480458</v>
      </c>
      <c r="AC13" s="107">
        <v>0.12537701606207016</v>
      </c>
      <c r="AD13" s="107">
        <v>9.0444747790771787E-2</v>
      </c>
      <c r="AE13" s="107">
        <v>7.8528568288088199E-2</v>
      </c>
      <c r="AF13" s="154"/>
      <c r="AH13" s="155"/>
    </row>
    <row r="14" spans="1:34" ht="12.75" customHeight="1">
      <c r="A14" s="148">
        <v>3</v>
      </c>
      <c r="C14" s="211" t="s">
        <v>18</v>
      </c>
      <c r="D14" s="231"/>
      <c r="E14" s="107">
        <v>0</v>
      </c>
      <c r="F14" s="107">
        <v>0</v>
      </c>
      <c r="G14" s="107">
        <v>0</v>
      </c>
      <c r="H14" s="107">
        <v>0</v>
      </c>
      <c r="I14" s="107">
        <v>0</v>
      </c>
      <c r="J14" s="107">
        <v>0</v>
      </c>
      <c r="K14" s="107">
        <v>0</v>
      </c>
      <c r="L14" s="107">
        <v>0</v>
      </c>
      <c r="M14" s="107">
        <v>0</v>
      </c>
      <c r="N14" s="107">
        <v>0</v>
      </c>
      <c r="O14" s="107">
        <v>0</v>
      </c>
      <c r="P14" s="107">
        <v>0</v>
      </c>
      <c r="Q14" s="107">
        <v>0</v>
      </c>
      <c r="R14" s="107">
        <v>0</v>
      </c>
      <c r="S14" s="107">
        <v>0</v>
      </c>
      <c r="T14" s="107">
        <v>0</v>
      </c>
      <c r="U14" s="107">
        <v>0</v>
      </c>
      <c r="V14" s="107">
        <v>0</v>
      </c>
      <c r="W14" s="107">
        <v>0</v>
      </c>
      <c r="X14" s="107">
        <v>0</v>
      </c>
      <c r="Y14" s="107">
        <v>0</v>
      </c>
      <c r="Z14" s="107">
        <v>0</v>
      </c>
      <c r="AA14" s="107">
        <v>0</v>
      </c>
      <c r="AB14" s="107">
        <v>0</v>
      </c>
      <c r="AC14" s="107">
        <v>0</v>
      </c>
      <c r="AD14" s="107">
        <v>0</v>
      </c>
      <c r="AE14" s="107">
        <v>0</v>
      </c>
      <c r="AF14" s="154"/>
      <c r="AH14" s="155"/>
    </row>
    <row r="15" spans="1:34" ht="12.75" customHeight="1">
      <c r="A15" s="148">
        <v>4</v>
      </c>
      <c r="C15" s="211" t="s">
        <v>19</v>
      </c>
      <c r="D15" s="231"/>
      <c r="E15" s="107">
        <v>0</v>
      </c>
      <c r="F15" s="107">
        <v>0</v>
      </c>
      <c r="G15" s="107">
        <v>0</v>
      </c>
      <c r="H15" s="107">
        <v>0</v>
      </c>
      <c r="I15" s="107">
        <v>0</v>
      </c>
      <c r="J15" s="107">
        <v>0</v>
      </c>
      <c r="K15" s="107">
        <v>0</v>
      </c>
      <c r="L15" s="107">
        <v>0</v>
      </c>
      <c r="M15" s="107">
        <v>0</v>
      </c>
      <c r="N15" s="107">
        <v>0</v>
      </c>
      <c r="O15" s="107">
        <v>0</v>
      </c>
      <c r="P15" s="107">
        <v>0</v>
      </c>
      <c r="Q15" s="107">
        <v>0</v>
      </c>
      <c r="R15" s="107">
        <v>0</v>
      </c>
      <c r="S15" s="107">
        <v>0</v>
      </c>
      <c r="T15" s="107">
        <v>0</v>
      </c>
      <c r="U15" s="107">
        <v>0</v>
      </c>
      <c r="V15" s="107">
        <v>0</v>
      </c>
      <c r="W15" s="107">
        <v>0</v>
      </c>
      <c r="X15" s="107">
        <v>0</v>
      </c>
      <c r="Y15" s="107">
        <v>0</v>
      </c>
      <c r="Z15" s="107">
        <v>0</v>
      </c>
      <c r="AA15" s="107">
        <v>0</v>
      </c>
      <c r="AB15" s="107">
        <v>0</v>
      </c>
      <c r="AC15" s="107">
        <v>0</v>
      </c>
      <c r="AD15" s="107">
        <v>0</v>
      </c>
      <c r="AE15" s="107">
        <v>0</v>
      </c>
      <c r="AF15" s="154"/>
      <c r="AH15" s="155"/>
    </row>
    <row r="16" spans="1:34" ht="12.75" customHeight="1">
      <c r="A16" s="148">
        <v>5</v>
      </c>
      <c r="C16" s="211" t="s">
        <v>20</v>
      </c>
      <c r="D16" s="231"/>
      <c r="E16" s="107">
        <v>0</v>
      </c>
      <c r="F16" s="107">
        <v>0</v>
      </c>
      <c r="G16" s="107">
        <v>0</v>
      </c>
      <c r="H16" s="107">
        <v>0</v>
      </c>
      <c r="I16" s="107">
        <v>0</v>
      </c>
      <c r="J16" s="107">
        <v>0</v>
      </c>
      <c r="K16" s="107">
        <v>0</v>
      </c>
      <c r="L16" s="107">
        <v>0</v>
      </c>
      <c r="M16" s="107">
        <v>0</v>
      </c>
      <c r="N16" s="107">
        <v>0</v>
      </c>
      <c r="O16" s="107">
        <v>0</v>
      </c>
      <c r="P16" s="107">
        <v>0</v>
      </c>
      <c r="Q16" s="107">
        <v>0</v>
      </c>
      <c r="R16" s="107">
        <v>0</v>
      </c>
      <c r="S16" s="107">
        <v>0</v>
      </c>
      <c r="T16" s="107">
        <v>0</v>
      </c>
      <c r="U16" s="107">
        <v>0</v>
      </c>
      <c r="V16" s="107">
        <v>0</v>
      </c>
      <c r="W16" s="107">
        <v>0</v>
      </c>
      <c r="X16" s="107">
        <v>0</v>
      </c>
      <c r="Y16" s="107">
        <v>0</v>
      </c>
      <c r="Z16" s="107">
        <v>0</v>
      </c>
      <c r="AA16" s="107">
        <v>0</v>
      </c>
      <c r="AB16" s="107">
        <v>0</v>
      </c>
      <c r="AC16" s="107">
        <v>0</v>
      </c>
      <c r="AD16" s="107">
        <v>0</v>
      </c>
      <c r="AE16" s="107">
        <v>0</v>
      </c>
      <c r="AF16" s="154"/>
      <c r="AH16" s="155"/>
    </row>
    <row r="17" spans="1:34" ht="12.75" customHeight="1">
      <c r="A17" s="148">
        <v>6</v>
      </c>
      <c r="C17" s="211" t="s">
        <v>21</v>
      </c>
      <c r="D17" s="231"/>
      <c r="E17" s="107">
        <v>209.19660095169274</v>
      </c>
      <c r="F17" s="107">
        <v>194.4839213041713</v>
      </c>
      <c r="G17" s="107">
        <v>179.60510004322455</v>
      </c>
      <c r="H17" s="107">
        <v>156.67089077744163</v>
      </c>
      <c r="I17" s="107">
        <v>121.6352789123884</v>
      </c>
      <c r="J17" s="107">
        <v>101.16559378492016</v>
      </c>
      <c r="K17" s="107">
        <v>94.527234399705506</v>
      </c>
      <c r="L17" s="107">
        <v>83.92875124480851</v>
      </c>
      <c r="M17" s="107">
        <v>72.551137182695626</v>
      </c>
      <c r="N17" s="107">
        <v>66.018129851592448</v>
      </c>
      <c r="O17" s="107">
        <v>64.820105081412663</v>
      </c>
      <c r="P17" s="107">
        <v>58.46582700051934</v>
      </c>
      <c r="Q17" s="107">
        <v>55.970773074291905</v>
      </c>
      <c r="R17" s="107">
        <v>56.541769015082529</v>
      </c>
      <c r="S17" s="107">
        <v>60.447940145028319</v>
      </c>
      <c r="T17" s="107">
        <v>53.893718674576895</v>
      </c>
      <c r="U17" s="107">
        <v>44.200515624526659</v>
      </c>
      <c r="V17" s="107">
        <v>40.179076651651812</v>
      </c>
      <c r="W17" s="107">
        <v>34.467405845290465</v>
      </c>
      <c r="X17" s="107">
        <v>26.013497863176944</v>
      </c>
      <c r="Y17" s="107">
        <v>22.72383331687579</v>
      </c>
      <c r="Z17" s="107">
        <v>14.786344067023574</v>
      </c>
      <c r="AA17" s="107">
        <v>13.197931033538467</v>
      </c>
      <c r="AB17" s="107">
        <v>11.677406824584308</v>
      </c>
      <c r="AC17" s="107">
        <v>9.7628413786261881</v>
      </c>
      <c r="AD17" s="107">
        <v>8.2525161444186246</v>
      </c>
      <c r="AE17" s="107">
        <v>6.8222961166850826</v>
      </c>
      <c r="AF17" s="154"/>
      <c r="AH17" s="155"/>
    </row>
    <row r="18" spans="1:34" ht="12.75" customHeight="1">
      <c r="A18" s="148">
        <v>7</v>
      </c>
      <c r="C18" s="211" t="s">
        <v>22</v>
      </c>
      <c r="D18" s="231"/>
      <c r="E18" s="107">
        <v>0</v>
      </c>
      <c r="F18" s="107">
        <v>0</v>
      </c>
      <c r="G18" s="107">
        <v>0</v>
      </c>
      <c r="H18" s="107">
        <v>0</v>
      </c>
      <c r="I18" s="107">
        <v>0</v>
      </c>
      <c r="J18" s="107">
        <v>0</v>
      </c>
      <c r="K18" s="107">
        <v>0</v>
      </c>
      <c r="L18" s="107">
        <v>0</v>
      </c>
      <c r="M18" s="107">
        <v>0</v>
      </c>
      <c r="N18" s="107">
        <v>0</v>
      </c>
      <c r="O18" s="107">
        <v>0</v>
      </c>
      <c r="P18" s="107">
        <v>0</v>
      </c>
      <c r="Q18" s="107">
        <v>0</v>
      </c>
      <c r="R18" s="107">
        <v>0</v>
      </c>
      <c r="S18" s="107">
        <v>0</v>
      </c>
      <c r="T18" s="107">
        <v>0</v>
      </c>
      <c r="U18" s="107">
        <v>0</v>
      </c>
      <c r="V18" s="107">
        <v>0</v>
      </c>
      <c r="W18" s="107">
        <v>0</v>
      </c>
      <c r="X18" s="107">
        <v>0</v>
      </c>
      <c r="Y18" s="107">
        <v>0</v>
      </c>
      <c r="Z18" s="107">
        <v>0</v>
      </c>
      <c r="AA18" s="107">
        <v>0</v>
      </c>
      <c r="AB18" s="107">
        <v>0</v>
      </c>
      <c r="AC18" s="107">
        <v>0</v>
      </c>
      <c r="AD18" s="107">
        <v>0</v>
      </c>
      <c r="AE18" s="107">
        <v>0</v>
      </c>
      <c r="AF18" s="154"/>
      <c r="AH18" s="155"/>
    </row>
    <row r="19" spans="1:34" s="157" customFormat="1" ht="12.75" customHeight="1">
      <c r="A19" s="156"/>
      <c r="B19"/>
      <c r="C19" s="210" t="s">
        <v>262</v>
      </c>
      <c r="D19" s="152"/>
      <c r="E19" s="153">
        <f>SUM(E20:E26)</f>
        <v>229.33701091222886</v>
      </c>
      <c r="F19" s="153">
        <f t="shared" ref="F19" si="13">SUM(F20:F26)</f>
        <v>269.48831560267303</v>
      </c>
      <c r="G19" s="153">
        <f t="shared" ref="G19" si="14">SUM(G20:G26)</f>
        <v>311.90520969607604</v>
      </c>
      <c r="H19" s="153">
        <f t="shared" ref="H19" si="15">SUM(H20:H26)</f>
        <v>316.87902474310209</v>
      </c>
      <c r="I19" s="153">
        <f t="shared" ref="I19" si="16">SUM(I20:I26)</f>
        <v>400.28198147260707</v>
      </c>
      <c r="J19" s="153">
        <f t="shared" ref="J19" si="17">SUM(J20:J26)</f>
        <v>405.109055056432</v>
      </c>
      <c r="K19" s="153">
        <f t="shared" ref="K19" si="18">SUM(K20:K26)</f>
        <v>387.49022623080879</v>
      </c>
      <c r="L19" s="153">
        <f t="shared" ref="L19" si="19">SUM(L20:L26)</f>
        <v>403.411226020615</v>
      </c>
      <c r="M19" s="153">
        <f t="shared" ref="M19" si="20">SUM(M20:M26)</f>
        <v>441.29430716578275</v>
      </c>
      <c r="N19" s="153">
        <f t="shared" ref="N19" si="21">SUM(N20:N26)</f>
        <v>420.26551968631139</v>
      </c>
      <c r="O19" s="153">
        <f t="shared" ref="O19" si="22">SUM(O20:O26)</f>
        <v>145.75551308103101</v>
      </c>
      <c r="P19" s="153">
        <f t="shared" ref="P19" si="23">SUM(P20:P26)</f>
        <v>135.82929904962771</v>
      </c>
      <c r="Q19" s="153">
        <f t="shared" ref="Q19" si="24">SUM(Q20:Q26)</f>
        <v>124.80338904116044</v>
      </c>
      <c r="R19" s="153">
        <f t="shared" ref="R19" si="25">SUM(R20:R26)</f>
        <v>110.29051864118742</v>
      </c>
      <c r="S19" s="153">
        <f t="shared" ref="S19" si="26">SUM(S20:S26)</f>
        <v>105.58786975284603</v>
      </c>
      <c r="T19" s="153">
        <f t="shared" ref="T19" si="27">SUM(T20:T26)</f>
        <v>98.749289293784216</v>
      </c>
      <c r="U19" s="153">
        <f t="shared" ref="U19" si="28">SUM(U20:U26)</f>
        <v>110.55139341169058</v>
      </c>
      <c r="V19" s="153">
        <f t="shared" ref="V19" si="29">SUM(V20:V26)</f>
        <v>93.989780850442415</v>
      </c>
      <c r="W19" s="153">
        <f t="shared" ref="W19" si="30">SUM(W20:W26)</f>
        <v>95.755027721936116</v>
      </c>
      <c r="X19" s="153">
        <f t="shared" ref="X19" si="31">SUM(X20:X26)</f>
        <v>91.448447812167188</v>
      </c>
      <c r="Y19" s="153">
        <f t="shared" ref="Y19" si="32">SUM(Y20:Y26)</f>
        <v>98.773952816405895</v>
      </c>
      <c r="Z19" s="153">
        <f t="shared" ref="Z19" si="33">SUM(Z20:Z26)</f>
        <v>117.94670211664385</v>
      </c>
      <c r="AA19" s="153">
        <f t="shared" ref="AA19" si="34">SUM(AA20:AA26)</f>
        <v>123.39951277669491</v>
      </c>
      <c r="AB19" s="153">
        <f t="shared" ref="AB19" si="35">SUM(AB20:AB26)</f>
        <v>123.90874543579301</v>
      </c>
      <c r="AC19" s="153">
        <f t="shared" ref="AC19" si="36">SUM(AC20:AC26)</f>
        <v>127.40966627113394</v>
      </c>
      <c r="AD19" s="153">
        <f t="shared" ref="AD19:AE19" si="37">SUM(AD20:AD26)</f>
        <v>132.53828215468278</v>
      </c>
      <c r="AE19" s="153">
        <f t="shared" si="37"/>
        <v>121.33325140630438</v>
      </c>
      <c r="AF19" s="153"/>
      <c r="AH19" s="212" t="s">
        <v>266</v>
      </c>
    </row>
    <row r="20" spans="1:34" ht="12.75" customHeight="1">
      <c r="A20" s="148">
        <v>8</v>
      </c>
      <c r="C20" s="211" t="s">
        <v>17</v>
      </c>
      <c r="D20" s="231">
        <f>D2</f>
        <v>0</v>
      </c>
      <c r="E20" s="107">
        <v>179.55619732936142</v>
      </c>
      <c r="F20" s="107">
        <v>177.03759963867648</v>
      </c>
      <c r="G20" s="107">
        <v>221.17113198552821</v>
      </c>
      <c r="H20" s="107">
        <v>220.00575522581016</v>
      </c>
      <c r="I20" s="107">
        <v>256.62431818430866</v>
      </c>
      <c r="J20" s="107">
        <v>276.41568160918263</v>
      </c>
      <c r="K20" s="107">
        <v>262.64211869782974</v>
      </c>
      <c r="L20" s="107">
        <v>278.61880862019535</v>
      </c>
      <c r="M20" s="107">
        <v>299.79642203961572</v>
      </c>
      <c r="N20" s="107">
        <v>271.14032062715199</v>
      </c>
      <c r="O20" s="107">
        <v>36.299117590701464</v>
      </c>
      <c r="P20" s="107">
        <v>33.468777751660205</v>
      </c>
      <c r="Q20" s="107">
        <v>30.138717487890343</v>
      </c>
      <c r="R20" s="107">
        <v>26.285177676028237</v>
      </c>
      <c r="S20" s="107">
        <v>23.530188380198954</v>
      </c>
      <c r="T20" s="107">
        <v>22.714776510845617</v>
      </c>
      <c r="U20" s="107">
        <v>25.236610358515026</v>
      </c>
      <c r="V20" s="107">
        <v>21.574657097872915</v>
      </c>
      <c r="W20" s="107">
        <v>24.787528902415371</v>
      </c>
      <c r="X20" s="107">
        <v>24.584659463321241</v>
      </c>
      <c r="Y20" s="107">
        <v>26.55962590097414</v>
      </c>
      <c r="Z20" s="107">
        <v>31.657259434499927</v>
      </c>
      <c r="AA20" s="107">
        <v>33.892952490548765</v>
      </c>
      <c r="AB20" s="107">
        <v>34.067950600271018</v>
      </c>
      <c r="AC20" s="107">
        <v>34.728137488104473</v>
      </c>
      <c r="AD20" s="107">
        <v>36.430313479298704</v>
      </c>
      <c r="AE20" s="107">
        <v>32.985777883687277</v>
      </c>
      <c r="AF20" s="154"/>
      <c r="AH20" s="138" t="s">
        <v>268</v>
      </c>
    </row>
    <row r="21" spans="1:34" ht="12.75" customHeight="1">
      <c r="A21" s="148">
        <v>9</v>
      </c>
      <c r="C21" s="86" t="s">
        <v>128</v>
      </c>
      <c r="D21" s="231"/>
      <c r="E21" s="107">
        <v>0</v>
      </c>
      <c r="F21" s="107">
        <v>0</v>
      </c>
      <c r="G21" s="107">
        <v>0</v>
      </c>
      <c r="H21" s="107">
        <v>0</v>
      </c>
      <c r="I21" s="107">
        <v>0</v>
      </c>
      <c r="J21" s="107">
        <v>0</v>
      </c>
      <c r="K21" s="107">
        <v>0</v>
      </c>
      <c r="L21" s="107">
        <v>0</v>
      </c>
      <c r="M21" s="107">
        <v>0</v>
      </c>
      <c r="N21" s="107">
        <v>0</v>
      </c>
      <c r="O21" s="107">
        <v>0</v>
      </c>
      <c r="P21" s="107">
        <v>0</v>
      </c>
      <c r="Q21" s="107">
        <v>0</v>
      </c>
      <c r="R21" s="107">
        <v>0</v>
      </c>
      <c r="S21" s="107">
        <v>0</v>
      </c>
      <c r="T21" s="107">
        <v>0</v>
      </c>
      <c r="U21" s="107">
        <v>0</v>
      </c>
      <c r="V21" s="107">
        <v>0</v>
      </c>
      <c r="W21" s="107">
        <v>0</v>
      </c>
      <c r="X21" s="107">
        <v>0</v>
      </c>
      <c r="Y21" s="107">
        <v>0</v>
      </c>
      <c r="Z21" s="107">
        <v>0</v>
      </c>
      <c r="AA21" s="107">
        <v>0</v>
      </c>
      <c r="AB21" s="107">
        <v>0</v>
      </c>
      <c r="AC21" s="107">
        <v>0</v>
      </c>
      <c r="AD21" s="107">
        <v>0</v>
      </c>
      <c r="AE21" s="107">
        <v>0</v>
      </c>
      <c r="AF21" s="154"/>
      <c r="AH21" s="138" t="s">
        <v>269</v>
      </c>
    </row>
    <row r="22" spans="1:34" ht="12.75" customHeight="1">
      <c r="A22" s="148">
        <v>10</v>
      </c>
      <c r="C22" s="211" t="s">
        <v>18</v>
      </c>
      <c r="D22" s="231"/>
      <c r="E22" s="107">
        <v>0</v>
      </c>
      <c r="F22" s="107">
        <v>0</v>
      </c>
      <c r="G22" s="107">
        <v>0</v>
      </c>
      <c r="H22" s="107">
        <v>0</v>
      </c>
      <c r="I22" s="107">
        <v>0</v>
      </c>
      <c r="J22" s="107">
        <v>0</v>
      </c>
      <c r="K22" s="107">
        <v>0</v>
      </c>
      <c r="L22" s="107">
        <v>0</v>
      </c>
      <c r="M22" s="107">
        <v>0</v>
      </c>
      <c r="N22" s="107">
        <v>0</v>
      </c>
      <c r="O22" s="107">
        <v>0</v>
      </c>
      <c r="P22" s="107">
        <v>0</v>
      </c>
      <c r="Q22" s="107">
        <v>0</v>
      </c>
      <c r="R22" s="107">
        <v>0</v>
      </c>
      <c r="S22" s="107">
        <v>0</v>
      </c>
      <c r="T22" s="107">
        <v>0</v>
      </c>
      <c r="U22" s="107">
        <v>0</v>
      </c>
      <c r="V22" s="107">
        <v>0</v>
      </c>
      <c r="W22" s="107">
        <v>0</v>
      </c>
      <c r="X22" s="107">
        <v>0</v>
      </c>
      <c r="Y22" s="107">
        <v>0</v>
      </c>
      <c r="Z22" s="107">
        <v>0</v>
      </c>
      <c r="AA22" s="107">
        <v>0</v>
      </c>
      <c r="AB22" s="107">
        <v>0</v>
      </c>
      <c r="AC22" s="107">
        <v>0</v>
      </c>
      <c r="AD22" s="107">
        <v>0</v>
      </c>
      <c r="AE22" s="107">
        <v>0</v>
      </c>
      <c r="AF22" s="154"/>
      <c r="AH22" s="155"/>
    </row>
    <row r="23" spans="1:34" ht="12.75" customHeight="1">
      <c r="A23" s="148">
        <v>11</v>
      </c>
      <c r="C23" s="211" t="s">
        <v>19</v>
      </c>
      <c r="D23" s="231"/>
      <c r="E23" s="107">
        <v>0</v>
      </c>
      <c r="F23" s="107">
        <v>0</v>
      </c>
      <c r="G23" s="107">
        <v>0</v>
      </c>
      <c r="H23" s="107">
        <v>0</v>
      </c>
      <c r="I23" s="107">
        <v>0</v>
      </c>
      <c r="J23" s="107">
        <v>0</v>
      </c>
      <c r="K23" s="107">
        <v>0</v>
      </c>
      <c r="L23" s="107">
        <v>0</v>
      </c>
      <c r="M23" s="107">
        <v>0</v>
      </c>
      <c r="N23" s="107">
        <v>0</v>
      </c>
      <c r="O23" s="107">
        <v>0</v>
      </c>
      <c r="P23" s="107">
        <v>0</v>
      </c>
      <c r="Q23" s="107">
        <v>0</v>
      </c>
      <c r="R23" s="107">
        <v>0</v>
      </c>
      <c r="S23" s="107">
        <v>0</v>
      </c>
      <c r="T23" s="107">
        <v>0</v>
      </c>
      <c r="U23" s="107">
        <v>0</v>
      </c>
      <c r="V23" s="107">
        <v>0</v>
      </c>
      <c r="W23" s="107">
        <v>0</v>
      </c>
      <c r="X23" s="107">
        <v>0</v>
      </c>
      <c r="Y23" s="107">
        <v>0</v>
      </c>
      <c r="Z23" s="107">
        <v>2.3180352533874898E-3</v>
      </c>
      <c r="AA23" s="107">
        <v>2.3473774717847999E-3</v>
      </c>
      <c r="AB23" s="107">
        <v>3.1324626796871646</v>
      </c>
      <c r="AC23" s="107">
        <v>3.5374132661977451</v>
      </c>
      <c r="AD23" s="107">
        <v>3.698062748901056</v>
      </c>
      <c r="AE23" s="107">
        <v>3.4054073851660318</v>
      </c>
      <c r="AF23" s="154"/>
      <c r="AH23" s="155"/>
    </row>
    <row r="24" spans="1:34" ht="12.75" customHeight="1">
      <c r="A24" s="148">
        <v>12</v>
      </c>
      <c r="C24" s="211" t="s">
        <v>20</v>
      </c>
      <c r="D24" s="231"/>
      <c r="E24" s="107">
        <v>0</v>
      </c>
      <c r="F24" s="107">
        <v>0</v>
      </c>
      <c r="G24" s="107">
        <v>0</v>
      </c>
      <c r="H24" s="107">
        <v>0</v>
      </c>
      <c r="I24" s="107">
        <v>0</v>
      </c>
      <c r="J24" s="107">
        <v>0</v>
      </c>
      <c r="K24" s="107">
        <v>0</v>
      </c>
      <c r="L24" s="107">
        <v>0</v>
      </c>
      <c r="M24" s="107">
        <v>0</v>
      </c>
      <c r="N24" s="107">
        <v>0</v>
      </c>
      <c r="O24" s="107">
        <v>0</v>
      </c>
      <c r="P24" s="107">
        <v>0</v>
      </c>
      <c r="Q24" s="107">
        <v>0</v>
      </c>
      <c r="R24" s="107">
        <v>0</v>
      </c>
      <c r="S24" s="107">
        <v>0</v>
      </c>
      <c r="T24" s="107">
        <v>0</v>
      </c>
      <c r="U24" s="107">
        <v>0</v>
      </c>
      <c r="V24" s="107">
        <v>0</v>
      </c>
      <c r="W24" s="107">
        <v>0</v>
      </c>
      <c r="X24" s="107">
        <v>0</v>
      </c>
      <c r="Y24" s="107">
        <v>0</v>
      </c>
      <c r="Z24" s="107">
        <v>0</v>
      </c>
      <c r="AA24" s="107">
        <v>0</v>
      </c>
      <c r="AB24" s="107">
        <v>0</v>
      </c>
      <c r="AC24" s="107">
        <v>0</v>
      </c>
      <c r="AD24" s="107">
        <v>0</v>
      </c>
      <c r="AE24" s="107">
        <v>0</v>
      </c>
      <c r="AF24" s="154"/>
      <c r="AH24" s="155"/>
    </row>
    <row r="25" spans="1:34" ht="12.75" customHeight="1">
      <c r="A25" s="148">
        <v>13</v>
      </c>
      <c r="C25" s="211" t="s">
        <v>21</v>
      </c>
      <c r="D25" s="231"/>
      <c r="E25" s="107">
        <v>49.780813582867438</v>
      </c>
      <c r="F25" s="107">
        <v>92.450715963996544</v>
      </c>
      <c r="G25" s="107">
        <v>90.734077710547822</v>
      </c>
      <c r="H25" s="107">
        <v>96.873269517291945</v>
      </c>
      <c r="I25" s="107">
        <v>143.65766328829844</v>
      </c>
      <c r="J25" s="107">
        <v>128.6933734472494</v>
      </c>
      <c r="K25" s="107">
        <v>124.84810753297906</v>
      </c>
      <c r="L25" s="107">
        <v>124.79241740041964</v>
      </c>
      <c r="M25" s="107">
        <v>141.49788512616703</v>
      </c>
      <c r="N25" s="107">
        <v>149.1251990591594</v>
      </c>
      <c r="O25" s="107">
        <v>109.45639549032954</v>
      </c>
      <c r="P25" s="107">
        <v>102.36052129796751</v>
      </c>
      <c r="Q25" s="107">
        <v>94.664671553270097</v>
      </c>
      <c r="R25" s="107">
        <v>84.005340965159178</v>
      </c>
      <c r="S25" s="107">
        <v>82.057681372647082</v>
      </c>
      <c r="T25" s="107">
        <v>76.034512782938606</v>
      </c>
      <c r="U25" s="107">
        <v>85.31478305317556</v>
      </c>
      <c r="V25" s="107">
        <v>72.4151237525695</v>
      </c>
      <c r="W25" s="107">
        <v>70.967498819520742</v>
      </c>
      <c r="X25" s="107">
        <v>66.863788348845944</v>
      </c>
      <c r="Y25" s="107">
        <v>72.214326915431755</v>
      </c>
      <c r="Z25" s="107">
        <v>86.287124646890533</v>
      </c>
      <c r="AA25" s="107">
        <v>89.504212908674361</v>
      </c>
      <c r="AB25" s="107">
        <v>86.708332155834825</v>
      </c>
      <c r="AC25" s="107">
        <v>89.144115516831718</v>
      </c>
      <c r="AD25" s="107">
        <v>92.40990592648302</v>
      </c>
      <c r="AE25" s="107">
        <v>84.942066137451079</v>
      </c>
      <c r="AF25" s="154"/>
      <c r="AH25" s="155"/>
    </row>
    <row r="26" spans="1:34" ht="12.75" customHeight="1">
      <c r="A26" s="148">
        <v>14</v>
      </c>
      <c r="C26" s="211" t="s">
        <v>22</v>
      </c>
      <c r="D26" s="231"/>
      <c r="E26" s="107">
        <v>0</v>
      </c>
      <c r="F26" s="107">
        <v>0</v>
      </c>
      <c r="G26" s="107">
        <v>0</v>
      </c>
      <c r="H26" s="107">
        <v>0</v>
      </c>
      <c r="I26" s="107">
        <v>0</v>
      </c>
      <c r="J26" s="107">
        <v>0</v>
      </c>
      <c r="K26" s="107">
        <v>0</v>
      </c>
      <c r="L26" s="107">
        <v>0</v>
      </c>
      <c r="M26" s="107">
        <v>0</v>
      </c>
      <c r="N26" s="107">
        <v>0</v>
      </c>
      <c r="O26" s="107">
        <v>0</v>
      </c>
      <c r="P26" s="107">
        <v>0</v>
      </c>
      <c r="Q26" s="107">
        <v>0</v>
      </c>
      <c r="R26" s="107">
        <v>0</v>
      </c>
      <c r="S26" s="107">
        <v>0</v>
      </c>
      <c r="T26" s="107">
        <v>0</v>
      </c>
      <c r="U26" s="107">
        <v>0</v>
      </c>
      <c r="V26" s="107">
        <v>0</v>
      </c>
      <c r="W26" s="107">
        <v>0</v>
      </c>
      <c r="X26" s="107">
        <v>0</v>
      </c>
      <c r="Y26" s="107">
        <v>0</v>
      </c>
      <c r="Z26" s="107">
        <v>0</v>
      </c>
      <c r="AA26" s="107">
        <v>0</v>
      </c>
      <c r="AB26" s="107">
        <v>0</v>
      </c>
      <c r="AC26" s="107">
        <v>0</v>
      </c>
      <c r="AD26" s="107">
        <v>0</v>
      </c>
      <c r="AE26" s="107">
        <v>0</v>
      </c>
      <c r="AF26" s="154"/>
      <c r="AH26" s="155"/>
    </row>
    <row r="27" spans="1:34" s="157" customFormat="1" ht="12.75" customHeight="1">
      <c r="A27" s="158"/>
      <c r="B27"/>
      <c r="C27" s="210" t="s">
        <v>263</v>
      </c>
      <c r="D27" s="152"/>
      <c r="E27" s="153">
        <f>SUM(E28:E34)</f>
        <v>87.944757647826009</v>
      </c>
      <c r="F27" s="153">
        <f t="shared" ref="F27" si="38">SUM(F28:F34)</f>
        <v>84.784219755004088</v>
      </c>
      <c r="G27" s="153">
        <f t="shared" ref="G27" si="39">SUM(G28:G34)</f>
        <v>81.758631008525953</v>
      </c>
      <c r="H27" s="153">
        <f t="shared" ref="H27" si="40">SUM(H28:H34)</f>
        <v>80.11517900679209</v>
      </c>
      <c r="I27" s="153">
        <f t="shared" ref="I27" si="41">SUM(I28:I34)</f>
        <v>71.820141422179205</v>
      </c>
      <c r="J27" s="153">
        <f t="shared" ref="J27" si="42">SUM(J28:J34)</f>
        <v>67.547368659713982</v>
      </c>
      <c r="K27" s="153">
        <f t="shared" ref="K27" si="43">SUM(K28:K34)</f>
        <v>62.790689430724939</v>
      </c>
      <c r="L27" s="153">
        <f t="shared" ref="L27" si="44">SUM(L28:L34)</f>
        <v>61.502823395137845</v>
      </c>
      <c r="M27" s="153">
        <f t="shared" ref="M27" si="45">SUM(M28:M34)</f>
        <v>56.301543928272466</v>
      </c>
      <c r="N27" s="153">
        <f t="shared" ref="N27" si="46">SUM(N28:N34)</f>
        <v>57.316287121619929</v>
      </c>
      <c r="O27" s="153">
        <f t="shared" ref="O27" si="47">SUM(O28:O34)</f>
        <v>56.721918918590482</v>
      </c>
      <c r="P27" s="153">
        <f t="shared" ref="P27" si="48">SUM(P28:P34)</f>
        <v>67.402423597560514</v>
      </c>
      <c r="Q27" s="153">
        <f t="shared" ref="Q27" si="49">SUM(Q28:Q34)</f>
        <v>73.707822501916127</v>
      </c>
      <c r="R27" s="153">
        <f t="shared" ref="R27" si="50">SUM(R28:R34)</f>
        <v>61.585841608946978</v>
      </c>
      <c r="S27" s="153">
        <f t="shared" ref="S27" si="51">SUM(S28:S34)</f>
        <v>66.455154983166139</v>
      </c>
      <c r="T27" s="153">
        <f t="shared" ref="T27" si="52">SUM(T28:T34)</f>
        <v>70.369911367633804</v>
      </c>
      <c r="U27" s="153">
        <f t="shared" ref="U27" si="53">SUM(U28:U34)</f>
        <v>68.227099870965077</v>
      </c>
      <c r="V27" s="153">
        <f t="shared" ref="V27" si="54">SUM(V28:V34)</f>
        <v>73.610248218550709</v>
      </c>
      <c r="W27" s="153">
        <f t="shared" ref="W27" si="55">SUM(W28:W34)</f>
        <v>66.919261286705364</v>
      </c>
      <c r="X27" s="153">
        <f t="shared" ref="X27" si="56">SUM(X28:X34)</f>
        <v>64.364184462374851</v>
      </c>
      <c r="Y27" s="153">
        <f t="shared" ref="Y27" si="57">SUM(Y28:Y34)</f>
        <v>64.89969192007581</v>
      </c>
      <c r="Z27" s="153">
        <f t="shared" ref="Z27" si="58">SUM(Z28:Z34)</f>
        <v>58.514892849026467</v>
      </c>
      <c r="AA27" s="153">
        <f t="shared" ref="AA27" si="59">SUM(AA28:AA34)</f>
        <v>63.516368033967424</v>
      </c>
      <c r="AB27" s="153">
        <f t="shared" ref="AB27" si="60">SUM(AB28:AB34)</f>
        <v>66.169530885056787</v>
      </c>
      <c r="AC27" s="153">
        <f t="shared" ref="AC27" si="61">SUM(AC28:AC34)</f>
        <v>70.857306722584099</v>
      </c>
      <c r="AD27" s="153">
        <f t="shared" ref="AD27:AE27" si="62">SUM(AD28:AD34)</f>
        <v>71.886381767261753</v>
      </c>
      <c r="AE27" s="153">
        <f t="shared" si="62"/>
        <v>69.395152407630121</v>
      </c>
      <c r="AF27" s="153"/>
      <c r="AH27" s="212" t="s">
        <v>266</v>
      </c>
    </row>
    <row r="28" spans="1:34" ht="12.75" customHeight="1">
      <c r="A28" s="18">
        <v>15</v>
      </c>
      <c r="C28" s="211" t="s">
        <v>17</v>
      </c>
      <c r="D28" s="231">
        <f>D2</f>
        <v>0</v>
      </c>
      <c r="E28" s="107">
        <v>50.805948205833481</v>
      </c>
      <c r="F28" s="107">
        <v>49.429018976476463</v>
      </c>
      <c r="G28" s="107">
        <v>44.881346764414673</v>
      </c>
      <c r="H28" s="107">
        <v>43.059610305523918</v>
      </c>
      <c r="I28" s="107">
        <v>32.243568248457407</v>
      </c>
      <c r="J28" s="107">
        <v>29.152901301503277</v>
      </c>
      <c r="K28" s="107">
        <v>25.187978709930942</v>
      </c>
      <c r="L28" s="107">
        <v>19.672074252179527</v>
      </c>
      <c r="M28" s="107">
        <v>15.073715143520804</v>
      </c>
      <c r="N28" s="107">
        <v>14.883745926133109</v>
      </c>
      <c r="O28" s="107">
        <v>9.6700419711952357</v>
      </c>
      <c r="P28" s="107">
        <v>10.788804352550073</v>
      </c>
      <c r="Q28" s="107">
        <v>11.635026793916619</v>
      </c>
      <c r="R28" s="107">
        <v>9.3203530344517116</v>
      </c>
      <c r="S28" s="107">
        <v>10.106435506309056</v>
      </c>
      <c r="T28" s="107">
        <v>10.845302515166861</v>
      </c>
      <c r="U28" s="107">
        <v>10.202688804238626</v>
      </c>
      <c r="V28" s="107">
        <v>11.19391845790256</v>
      </c>
      <c r="W28" s="107">
        <v>11.18209715727288</v>
      </c>
      <c r="X28" s="107">
        <v>10.935552126302198</v>
      </c>
      <c r="Y28" s="107">
        <v>10.984100168864147</v>
      </c>
      <c r="Z28" s="107">
        <v>10.883381459760018</v>
      </c>
      <c r="AA28" s="107">
        <v>11.163365229805999</v>
      </c>
      <c r="AB28" s="107">
        <v>11.160548630790091</v>
      </c>
      <c r="AC28" s="107">
        <v>12.09960991209705</v>
      </c>
      <c r="AD28" s="107">
        <v>12.131177231200795</v>
      </c>
      <c r="AE28" s="107">
        <v>12.164902672743178</v>
      </c>
      <c r="AF28" s="154"/>
      <c r="AH28" s="138" t="s">
        <v>270</v>
      </c>
    </row>
    <row r="29" spans="1:34" ht="12.75" customHeight="1">
      <c r="A29" s="18">
        <v>16</v>
      </c>
      <c r="C29" s="86" t="s">
        <v>128</v>
      </c>
      <c r="D29" s="231"/>
      <c r="E29" s="107">
        <v>4.0706804182922678</v>
      </c>
      <c r="F29" s="107">
        <v>4.8945917207939615</v>
      </c>
      <c r="G29" s="107">
        <v>5.7464322199906288</v>
      </c>
      <c r="H29" s="107">
        <v>6.2072639654576776</v>
      </c>
      <c r="I29" s="107">
        <v>6.4167329406699718</v>
      </c>
      <c r="J29" s="107">
        <v>7.1693309199578925</v>
      </c>
      <c r="K29" s="107">
        <v>7.2949569362378757</v>
      </c>
      <c r="L29" s="107">
        <v>8.7146267241367728</v>
      </c>
      <c r="M29" s="107">
        <v>9.5744669607421713</v>
      </c>
      <c r="N29" s="107">
        <v>10.607501105029026</v>
      </c>
      <c r="O29" s="107">
        <v>9.9013655815026773</v>
      </c>
      <c r="P29" s="107">
        <v>10.942927531130515</v>
      </c>
      <c r="Q29" s="107">
        <v>12.639054608638316</v>
      </c>
      <c r="R29" s="107">
        <v>12.710996852934061</v>
      </c>
      <c r="S29" s="107">
        <v>13.109369069910096</v>
      </c>
      <c r="T29" s="107">
        <v>13.219196011967245</v>
      </c>
      <c r="U29" s="107">
        <v>14.02322662067273</v>
      </c>
      <c r="V29" s="107">
        <v>14.355504026945344</v>
      </c>
      <c r="W29" s="107">
        <v>15.110543867977908</v>
      </c>
      <c r="X29" s="107">
        <v>15.705760094257714</v>
      </c>
      <c r="Y29" s="107">
        <v>16.047181004415076</v>
      </c>
      <c r="Z29" s="107">
        <v>18.972799363804143</v>
      </c>
      <c r="AA29" s="107">
        <v>22.932626559152695</v>
      </c>
      <c r="AB29" s="107">
        <v>25.719009061971001</v>
      </c>
      <c r="AC29" s="107">
        <v>26.650852798906268</v>
      </c>
      <c r="AD29" s="107">
        <v>27.544327426962177</v>
      </c>
      <c r="AE29" s="107">
        <v>25.260436729177957</v>
      </c>
      <c r="AF29" s="154"/>
      <c r="AH29" s="155"/>
    </row>
    <row r="30" spans="1:34" ht="12.75" customHeight="1">
      <c r="A30" s="18">
        <v>17</v>
      </c>
      <c r="C30" s="211" t="s">
        <v>18</v>
      </c>
      <c r="D30" s="231"/>
      <c r="E30" s="107">
        <v>0</v>
      </c>
      <c r="F30" s="107">
        <v>0</v>
      </c>
      <c r="G30" s="107">
        <v>0</v>
      </c>
      <c r="H30" s="107">
        <v>0</v>
      </c>
      <c r="I30" s="107">
        <v>0</v>
      </c>
      <c r="J30" s="107">
        <v>0</v>
      </c>
      <c r="K30" s="107">
        <v>0</v>
      </c>
      <c r="L30" s="107">
        <v>0</v>
      </c>
      <c r="M30" s="107">
        <v>0</v>
      </c>
      <c r="N30" s="107">
        <v>0</v>
      </c>
      <c r="O30" s="107">
        <v>0</v>
      </c>
      <c r="P30" s="107">
        <v>0</v>
      </c>
      <c r="Q30" s="107">
        <v>0</v>
      </c>
      <c r="R30" s="107">
        <v>0</v>
      </c>
      <c r="S30" s="107">
        <v>0</v>
      </c>
      <c r="T30" s="107">
        <v>0</v>
      </c>
      <c r="U30" s="107">
        <v>0</v>
      </c>
      <c r="V30" s="107">
        <v>0</v>
      </c>
      <c r="W30" s="107">
        <v>0</v>
      </c>
      <c r="X30" s="107">
        <v>0</v>
      </c>
      <c r="Y30" s="107">
        <v>0</v>
      </c>
      <c r="Z30" s="107">
        <v>0</v>
      </c>
      <c r="AA30" s="107">
        <v>0</v>
      </c>
      <c r="AB30" s="107">
        <v>0</v>
      </c>
      <c r="AC30" s="107">
        <v>0</v>
      </c>
      <c r="AD30" s="107">
        <v>0</v>
      </c>
      <c r="AE30" s="107">
        <v>0</v>
      </c>
      <c r="AF30" s="154"/>
      <c r="AH30" s="155"/>
    </row>
    <row r="31" spans="1:34" ht="12.75" customHeight="1">
      <c r="A31" s="18">
        <v>18</v>
      </c>
      <c r="C31" s="211" t="s">
        <v>19</v>
      </c>
      <c r="D31" s="231"/>
      <c r="E31" s="107">
        <v>0</v>
      </c>
      <c r="F31" s="107">
        <v>0</v>
      </c>
      <c r="G31" s="107">
        <v>0</v>
      </c>
      <c r="H31" s="107">
        <v>0</v>
      </c>
      <c r="I31" s="107">
        <v>0</v>
      </c>
      <c r="J31" s="107">
        <v>0</v>
      </c>
      <c r="K31" s="107">
        <v>0</v>
      </c>
      <c r="L31" s="107">
        <v>0</v>
      </c>
      <c r="M31" s="107">
        <v>0</v>
      </c>
      <c r="N31" s="107">
        <v>0</v>
      </c>
      <c r="O31" s="107">
        <v>0</v>
      </c>
      <c r="P31" s="107">
        <v>0</v>
      </c>
      <c r="Q31" s="107">
        <v>0</v>
      </c>
      <c r="R31" s="107">
        <v>0</v>
      </c>
      <c r="S31" s="107">
        <v>0</v>
      </c>
      <c r="T31" s="107">
        <v>0</v>
      </c>
      <c r="U31" s="107">
        <v>0</v>
      </c>
      <c r="V31" s="107">
        <v>0</v>
      </c>
      <c r="W31" s="107">
        <v>0</v>
      </c>
      <c r="X31" s="107">
        <v>0</v>
      </c>
      <c r="Y31" s="107">
        <v>0</v>
      </c>
      <c r="Z31" s="107">
        <v>3.9466895954183998E-2</v>
      </c>
      <c r="AA31" s="107">
        <v>3.8438306100476098E-2</v>
      </c>
      <c r="AB31" s="107">
        <v>3.9466895954183998E-2</v>
      </c>
      <c r="AC31" s="107">
        <v>3.9466895954183998E-2</v>
      </c>
      <c r="AD31" s="107">
        <v>3.9466895954183998E-2</v>
      </c>
      <c r="AE31" s="107">
        <v>3.9466895954183998E-2</v>
      </c>
      <c r="AF31" s="154"/>
      <c r="AH31" s="155"/>
    </row>
    <row r="32" spans="1:34" ht="12.75" customHeight="1">
      <c r="A32" s="18">
        <v>19</v>
      </c>
      <c r="C32" s="211" t="s">
        <v>20</v>
      </c>
      <c r="D32" s="231"/>
      <c r="E32" s="107">
        <v>0</v>
      </c>
      <c r="F32" s="107">
        <v>0</v>
      </c>
      <c r="G32" s="107">
        <v>0</v>
      </c>
      <c r="H32" s="107">
        <v>0</v>
      </c>
      <c r="I32" s="107">
        <v>0</v>
      </c>
      <c r="J32" s="107">
        <v>0</v>
      </c>
      <c r="K32" s="107">
        <v>0</v>
      </c>
      <c r="L32" s="107">
        <v>0</v>
      </c>
      <c r="M32" s="107">
        <v>0</v>
      </c>
      <c r="N32" s="107">
        <v>0</v>
      </c>
      <c r="O32" s="107">
        <v>0</v>
      </c>
      <c r="P32" s="107">
        <v>0</v>
      </c>
      <c r="Q32" s="107">
        <v>0</v>
      </c>
      <c r="R32" s="107">
        <v>0</v>
      </c>
      <c r="S32" s="107">
        <v>0</v>
      </c>
      <c r="T32" s="107">
        <v>0</v>
      </c>
      <c r="U32" s="107">
        <v>0</v>
      </c>
      <c r="V32" s="107">
        <v>0</v>
      </c>
      <c r="W32" s="107">
        <v>0</v>
      </c>
      <c r="X32" s="107">
        <v>0</v>
      </c>
      <c r="Y32" s="107">
        <v>0</v>
      </c>
      <c r="Z32" s="107">
        <v>0</v>
      </c>
      <c r="AA32" s="107">
        <v>0</v>
      </c>
      <c r="AB32" s="107">
        <v>0</v>
      </c>
      <c r="AC32" s="107">
        <v>0</v>
      </c>
      <c r="AD32" s="107">
        <v>0</v>
      </c>
      <c r="AE32" s="107">
        <v>0</v>
      </c>
      <c r="AF32" s="154"/>
      <c r="AH32" s="155"/>
    </row>
    <row r="33" spans="1:34" ht="12.75" customHeight="1">
      <c r="A33" s="18">
        <v>20</v>
      </c>
      <c r="C33" s="211" t="s">
        <v>21</v>
      </c>
      <c r="D33" s="231"/>
      <c r="E33" s="107">
        <v>33.068129023700251</v>
      </c>
      <c r="F33" s="107">
        <v>30.460609057733667</v>
      </c>
      <c r="G33" s="107">
        <v>31.130852024120653</v>
      </c>
      <c r="H33" s="107">
        <v>30.848304735810494</v>
      </c>
      <c r="I33" s="107">
        <v>33.159840233051824</v>
      </c>
      <c r="J33" s="107">
        <v>31.225136438252804</v>
      </c>
      <c r="K33" s="107">
        <v>30.307753784556116</v>
      </c>
      <c r="L33" s="107">
        <v>33.116122418821547</v>
      </c>
      <c r="M33" s="107">
        <v>31.653361824009487</v>
      </c>
      <c r="N33" s="107">
        <v>31.825040090457794</v>
      </c>
      <c r="O33" s="107">
        <v>37.150511365892569</v>
      </c>
      <c r="P33" s="107">
        <v>45.670691713879926</v>
      </c>
      <c r="Q33" s="107">
        <v>49.433741099361185</v>
      </c>
      <c r="R33" s="107">
        <v>39.554491721561206</v>
      </c>
      <c r="S33" s="107">
        <v>43.23935040694699</v>
      </c>
      <c r="T33" s="107">
        <v>46.305412840499699</v>
      </c>
      <c r="U33" s="107">
        <v>44.00118444605372</v>
      </c>
      <c r="V33" s="107">
        <v>48.060825733702814</v>
      </c>
      <c r="W33" s="107">
        <v>40.626620261454576</v>
      </c>
      <c r="X33" s="107">
        <v>37.722872241814933</v>
      </c>
      <c r="Y33" s="107">
        <v>37.868410746796577</v>
      </c>
      <c r="Z33" s="107">
        <v>28.619245129508123</v>
      </c>
      <c r="AA33" s="107">
        <v>29.381937938908255</v>
      </c>
      <c r="AB33" s="107">
        <v>29.250506296341509</v>
      </c>
      <c r="AC33" s="107">
        <v>32.067377115626599</v>
      </c>
      <c r="AD33" s="107">
        <v>32.171410213144597</v>
      </c>
      <c r="AE33" s="107">
        <v>31.930346109754801</v>
      </c>
      <c r="AF33" s="154"/>
      <c r="AH33" s="155"/>
    </row>
    <row r="34" spans="1:34" ht="12.75" customHeight="1">
      <c r="A34" s="18">
        <v>21</v>
      </c>
      <c r="C34" s="211" t="s">
        <v>22</v>
      </c>
      <c r="D34" s="231"/>
      <c r="E34" s="107">
        <v>0</v>
      </c>
      <c r="F34" s="107">
        <v>0</v>
      </c>
      <c r="G34" s="107">
        <v>0</v>
      </c>
      <c r="H34" s="107">
        <v>0</v>
      </c>
      <c r="I34" s="107">
        <v>0</v>
      </c>
      <c r="J34" s="107">
        <v>0</v>
      </c>
      <c r="K34" s="107">
        <v>0</v>
      </c>
      <c r="L34" s="107">
        <v>0</v>
      </c>
      <c r="M34" s="107">
        <v>0</v>
      </c>
      <c r="N34" s="107">
        <v>0</v>
      </c>
      <c r="O34" s="107">
        <v>0</v>
      </c>
      <c r="P34" s="107">
        <v>0</v>
      </c>
      <c r="Q34" s="107">
        <v>0</v>
      </c>
      <c r="R34" s="107">
        <v>0</v>
      </c>
      <c r="S34" s="107">
        <v>0</v>
      </c>
      <c r="T34" s="107">
        <v>0</v>
      </c>
      <c r="U34" s="107">
        <v>0</v>
      </c>
      <c r="V34" s="107">
        <v>0</v>
      </c>
      <c r="W34" s="107">
        <v>0</v>
      </c>
      <c r="X34" s="107">
        <v>0</v>
      </c>
      <c r="Y34" s="107">
        <v>0</v>
      </c>
      <c r="Z34" s="107">
        <v>0</v>
      </c>
      <c r="AA34" s="107">
        <v>0</v>
      </c>
      <c r="AB34" s="107">
        <v>0</v>
      </c>
      <c r="AC34" s="107">
        <v>0</v>
      </c>
      <c r="AD34" s="107">
        <v>0</v>
      </c>
      <c r="AE34" s="107">
        <v>0</v>
      </c>
      <c r="AF34" s="154"/>
      <c r="AH34" s="155"/>
    </row>
    <row r="35" spans="1:34" s="157" customFormat="1" ht="12.75" customHeight="1">
      <c r="A35" s="17"/>
      <c r="B35"/>
      <c r="C35" s="210" t="s">
        <v>264</v>
      </c>
      <c r="D35" s="152"/>
      <c r="E35" s="153">
        <f>SUM(E36:E42)</f>
        <v>163.16386898216734</v>
      </c>
      <c r="F35" s="153">
        <f t="shared" ref="F35" si="63">SUM(F36:F42)</f>
        <v>152.71780469390171</v>
      </c>
      <c r="G35" s="153">
        <f t="shared" ref="G35" si="64">SUM(G36:G42)</f>
        <v>163.28002323101711</v>
      </c>
      <c r="H35" s="153">
        <f t="shared" ref="H35" si="65">SUM(H36:H42)</f>
        <v>147.30324125298216</v>
      </c>
      <c r="I35" s="153">
        <f t="shared" ref="I35" si="66">SUM(I36:I42)</f>
        <v>135.45092670892532</v>
      </c>
      <c r="J35" s="153">
        <f t="shared" ref="J35" si="67">SUM(J36:J42)</f>
        <v>123.97542878801957</v>
      </c>
      <c r="K35" s="153">
        <f t="shared" ref="K35" si="68">SUM(K36:K42)</f>
        <v>103.24202709508737</v>
      </c>
      <c r="L35" s="153">
        <f t="shared" ref="L35" si="69">SUM(L36:L42)</f>
        <v>74.376817484666077</v>
      </c>
      <c r="M35" s="153">
        <f t="shared" ref="M35" si="70">SUM(M36:M42)</f>
        <v>71.215747857041919</v>
      </c>
      <c r="N35" s="153">
        <f t="shared" ref="N35" si="71">SUM(N36:N42)</f>
        <v>70.390938398993697</v>
      </c>
      <c r="O35" s="153">
        <f t="shared" ref="O35" si="72">SUM(O36:O42)</f>
        <v>142.78656594173455</v>
      </c>
      <c r="P35" s="153">
        <f t="shared" ref="P35" si="73">SUM(P36:P42)</f>
        <v>123.50425005111879</v>
      </c>
      <c r="Q35" s="153">
        <f t="shared" ref="Q35" si="74">SUM(Q36:Q42)</f>
        <v>123.8731993313371</v>
      </c>
      <c r="R35" s="153">
        <f t="shared" ref="R35" si="75">SUM(R36:R42)</f>
        <v>115.35080622654739</v>
      </c>
      <c r="S35" s="153">
        <f t="shared" ref="S35" si="76">SUM(S36:S42)</f>
        <v>115.38499841922931</v>
      </c>
      <c r="T35" s="153">
        <f t="shared" ref="T35" si="77">SUM(T36:T42)</f>
        <v>110.32664059132262</v>
      </c>
      <c r="U35" s="153">
        <f t="shared" ref="U35" si="78">SUM(U36:U42)</f>
        <v>100.53455735067736</v>
      </c>
      <c r="V35" s="153">
        <f t="shared" ref="V35" si="79">SUM(V36:V42)</f>
        <v>91.125501486028412</v>
      </c>
      <c r="W35" s="153">
        <f t="shared" ref="W35" si="80">SUM(W36:W42)</f>
        <v>101.63062616771438</v>
      </c>
      <c r="X35" s="153">
        <f t="shared" ref="X35" si="81">SUM(X36:X42)</f>
        <v>96.393876492268419</v>
      </c>
      <c r="Y35" s="153">
        <f t="shared" ref="Y35" si="82">SUM(Y36:Y42)</f>
        <v>92.857134244883014</v>
      </c>
      <c r="Z35" s="153">
        <f t="shared" ref="Z35" si="83">SUM(Z36:Z42)</f>
        <v>83.695353266659254</v>
      </c>
      <c r="AA35" s="153">
        <f t="shared" ref="AA35" si="84">SUM(AA36:AA42)</f>
        <v>80.647461570594345</v>
      </c>
      <c r="AB35" s="153">
        <f t="shared" ref="AB35" si="85">SUM(AB36:AB42)</f>
        <v>79.877624836199161</v>
      </c>
      <c r="AC35" s="153">
        <f t="shared" ref="AC35" si="86">SUM(AC36:AC42)</f>
        <v>79.711698457965255</v>
      </c>
      <c r="AD35" s="153">
        <f t="shared" ref="AD35:AE35" si="87">SUM(AD36:AD42)</f>
        <v>81.096235920854639</v>
      </c>
      <c r="AE35" s="153">
        <f t="shared" si="87"/>
        <v>79.111566661227712</v>
      </c>
      <c r="AF35" s="153"/>
      <c r="AH35" s="212" t="s">
        <v>266</v>
      </c>
    </row>
    <row r="36" spans="1:34" ht="12.75" customHeight="1">
      <c r="A36" s="18">
        <v>22</v>
      </c>
      <c r="C36" s="211" t="s">
        <v>17</v>
      </c>
      <c r="D36" s="231">
        <f>D2</f>
        <v>0</v>
      </c>
      <c r="E36" s="107">
        <v>82.880115456699045</v>
      </c>
      <c r="F36" s="107">
        <v>73.308243280351988</v>
      </c>
      <c r="G36" s="107">
        <v>82.321602074047433</v>
      </c>
      <c r="H36" s="107">
        <v>71.16164989231406</v>
      </c>
      <c r="I36" s="107">
        <v>74.684440633462572</v>
      </c>
      <c r="J36" s="107">
        <v>66.583805721534461</v>
      </c>
      <c r="K36" s="107">
        <v>51.450630649688648</v>
      </c>
      <c r="L36" s="107">
        <v>34.620922984732381</v>
      </c>
      <c r="M36" s="107">
        <v>33.387497098123198</v>
      </c>
      <c r="N36" s="107">
        <v>36.730295504612535</v>
      </c>
      <c r="O36" s="107">
        <v>75.644736799096549</v>
      </c>
      <c r="P36" s="107">
        <v>64.967427855088218</v>
      </c>
      <c r="Q36" s="107">
        <v>64.383738363857105</v>
      </c>
      <c r="R36" s="107">
        <v>59.352988385572424</v>
      </c>
      <c r="S36" s="107">
        <v>56.849931045757316</v>
      </c>
      <c r="T36" s="107">
        <v>55.556742649861128</v>
      </c>
      <c r="U36" s="107">
        <v>50.449074619196892</v>
      </c>
      <c r="V36" s="107">
        <v>45.832792492953331</v>
      </c>
      <c r="W36" s="107">
        <v>55.532411032477384</v>
      </c>
      <c r="X36" s="107">
        <v>53.803874450630602</v>
      </c>
      <c r="Y36" s="107">
        <v>51.856923191782755</v>
      </c>
      <c r="Z36" s="107">
        <v>53.662801421934944</v>
      </c>
      <c r="AA36" s="107">
        <v>51.654066838330955</v>
      </c>
      <c r="AB36" s="107">
        <v>51.123597900239531</v>
      </c>
      <c r="AC36" s="107">
        <v>50.874401350462293</v>
      </c>
      <c r="AD36" s="107">
        <v>51.757481419802964</v>
      </c>
      <c r="AE36" s="107">
        <v>50.598683692698884</v>
      </c>
      <c r="AF36" s="154"/>
      <c r="AH36" s="155" t="s">
        <v>271</v>
      </c>
    </row>
    <row r="37" spans="1:34" ht="12.75" customHeight="1">
      <c r="A37" s="18">
        <v>23</v>
      </c>
      <c r="C37" s="86" t="s">
        <v>128</v>
      </c>
      <c r="D37" s="231"/>
      <c r="E37" s="107">
        <v>0.4209600869811827</v>
      </c>
      <c r="F37" s="107">
        <v>0.50616298623294853</v>
      </c>
      <c r="G37" s="107">
        <v>0.59425411935765582</v>
      </c>
      <c r="H37" s="107">
        <v>0.6419099782611859</v>
      </c>
      <c r="I37" s="107">
        <v>0.66357173230824518</v>
      </c>
      <c r="J37" s="107">
        <v>1.1485741202562365</v>
      </c>
      <c r="K37" s="107">
        <v>1.0386206661891746</v>
      </c>
      <c r="L37" s="107">
        <v>0.76087385929573115</v>
      </c>
      <c r="M37" s="107">
        <v>0.58231381101912472</v>
      </c>
      <c r="N37" s="107">
        <v>0.54136968936045604</v>
      </c>
      <c r="O37" s="107">
        <v>0.40907305123749699</v>
      </c>
      <c r="P37" s="107">
        <v>0.37117265792933313</v>
      </c>
      <c r="Q37" s="107">
        <v>0.28619044694377882</v>
      </c>
      <c r="R37" s="107">
        <v>0.31414230666782861</v>
      </c>
      <c r="S37" s="107">
        <v>0.38425912861085443</v>
      </c>
      <c r="T37" s="107">
        <v>0.32455836007585825</v>
      </c>
      <c r="U37" s="107">
        <v>0.39846594841059257</v>
      </c>
      <c r="V37" s="107">
        <v>0.33781555605503955</v>
      </c>
      <c r="W37" s="107">
        <v>8.5413203895480891E-2</v>
      </c>
      <c r="X37" s="107">
        <v>9.732309041295388E-2</v>
      </c>
      <c r="Y37" s="107">
        <v>7.0671111284847765E-2</v>
      </c>
      <c r="Z37" s="107">
        <v>5.2696118182356824E-2</v>
      </c>
      <c r="AA37" s="107">
        <v>0.13273021311398642</v>
      </c>
      <c r="AB37" s="107">
        <v>0.29377322660115651</v>
      </c>
      <c r="AC37" s="107">
        <v>0.28905638201885153</v>
      </c>
      <c r="AD37" s="107">
        <v>0.27977572260181494</v>
      </c>
      <c r="AE37" s="107">
        <v>0.34335193815122805</v>
      </c>
      <c r="AF37" s="154"/>
      <c r="AH37" s="155" t="s">
        <v>272</v>
      </c>
    </row>
    <row r="38" spans="1:34" ht="12.75" customHeight="1">
      <c r="A38" s="18">
        <v>24</v>
      </c>
      <c r="C38" s="211" t="s">
        <v>18</v>
      </c>
      <c r="D38" s="231"/>
      <c r="E38" s="107">
        <v>0</v>
      </c>
      <c r="F38" s="107">
        <v>0</v>
      </c>
      <c r="G38" s="107">
        <v>0</v>
      </c>
      <c r="H38" s="107">
        <v>0</v>
      </c>
      <c r="I38" s="107">
        <v>0</v>
      </c>
      <c r="J38" s="107">
        <v>0</v>
      </c>
      <c r="K38" s="107">
        <v>0</v>
      </c>
      <c r="L38" s="107">
        <v>0</v>
      </c>
      <c r="M38" s="107">
        <v>0</v>
      </c>
      <c r="N38" s="107">
        <v>0</v>
      </c>
      <c r="O38" s="107">
        <v>0</v>
      </c>
      <c r="P38" s="107">
        <v>0</v>
      </c>
      <c r="Q38" s="107">
        <v>0</v>
      </c>
      <c r="R38" s="107">
        <v>0</v>
      </c>
      <c r="S38" s="107">
        <v>0</v>
      </c>
      <c r="T38" s="107">
        <v>0</v>
      </c>
      <c r="U38" s="107">
        <v>0</v>
      </c>
      <c r="V38" s="107">
        <v>0</v>
      </c>
      <c r="W38" s="107">
        <v>0</v>
      </c>
      <c r="X38" s="107">
        <v>0</v>
      </c>
      <c r="Y38" s="107">
        <v>0</v>
      </c>
      <c r="Z38" s="107">
        <v>0</v>
      </c>
      <c r="AA38" s="107">
        <v>0</v>
      </c>
      <c r="AB38" s="107">
        <v>0</v>
      </c>
      <c r="AC38" s="107">
        <v>0</v>
      </c>
      <c r="AD38" s="107">
        <v>0</v>
      </c>
      <c r="AE38" s="107">
        <v>0</v>
      </c>
      <c r="AF38" s="154"/>
      <c r="AH38" s="155" t="s">
        <v>273</v>
      </c>
    </row>
    <row r="39" spans="1:34" ht="12.75" customHeight="1">
      <c r="A39" s="18">
        <v>25</v>
      </c>
      <c r="C39" s="211" t="s">
        <v>19</v>
      </c>
      <c r="D39" s="231"/>
      <c r="E39" s="107">
        <v>0</v>
      </c>
      <c r="F39" s="107">
        <v>0</v>
      </c>
      <c r="G39" s="107">
        <v>0</v>
      </c>
      <c r="H39" s="107">
        <v>0</v>
      </c>
      <c r="I39" s="107">
        <v>0</v>
      </c>
      <c r="J39" s="107">
        <v>0</v>
      </c>
      <c r="K39" s="107">
        <v>0</v>
      </c>
      <c r="L39" s="107">
        <v>0</v>
      </c>
      <c r="M39" s="107">
        <v>0</v>
      </c>
      <c r="N39" s="107">
        <v>0</v>
      </c>
      <c r="O39" s="107">
        <v>0</v>
      </c>
      <c r="P39" s="107">
        <v>0</v>
      </c>
      <c r="Q39" s="107">
        <v>0</v>
      </c>
      <c r="R39" s="107">
        <v>0</v>
      </c>
      <c r="S39" s="107">
        <v>0</v>
      </c>
      <c r="T39" s="107">
        <v>0</v>
      </c>
      <c r="U39" s="107">
        <v>0</v>
      </c>
      <c r="V39" s="107">
        <v>0</v>
      </c>
      <c r="W39" s="107">
        <v>0</v>
      </c>
      <c r="X39" s="107">
        <v>0</v>
      </c>
      <c r="Y39" s="107">
        <v>0</v>
      </c>
      <c r="Z39" s="107">
        <v>0</v>
      </c>
      <c r="AA39" s="107">
        <v>0</v>
      </c>
      <c r="AB39" s="107">
        <v>0</v>
      </c>
      <c r="AC39" s="107">
        <v>0</v>
      </c>
      <c r="AD39" s="107">
        <v>0</v>
      </c>
      <c r="AE39" s="107">
        <v>0</v>
      </c>
      <c r="AF39" s="154"/>
      <c r="AH39" s="155"/>
    </row>
    <row r="40" spans="1:34" ht="12.75" customHeight="1">
      <c r="A40" s="18">
        <v>26</v>
      </c>
      <c r="C40" s="211" t="s">
        <v>20</v>
      </c>
      <c r="D40" s="231"/>
      <c r="E40" s="107">
        <v>0</v>
      </c>
      <c r="F40" s="107">
        <v>0</v>
      </c>
      <c r="G40" s="107">
        <v>0</v>
      </c>
      <c r="H40" s="107">
        <v>0</v>
      </c>
      <c r="I40" s="107">
        <v>0</v>
      </c>
      <c r="J40" s="107">
        <v>0</v>
      </c>
      <c r="K40" s="107">
        <v>0</v>
      </c>
      <c r="L40" s="107">
        <v>0</v>
      </c>
      <c r="M40" s="107">
        <v>0</v>
      </c>
      <c r="N40" s="107">
        <v>0</v>
      </c>
      <c r="O40" s="107">
        <v>0</v>
      </c>
      <c r="P40" s="107">
        <v>0</v>
      </c>
      <c r="Q40" s="107">
        <v>0</v>
      </c>
      <c r="R40" s="107">
        <v>0</v>
      </c>
      <c r="S40" s="107">
        <v>0</v>
      </c>
      <c r="T40" s="107">
        <v>0</v>
      </c>
      <c r="U40" s="107">
        <v>0</v>
      </c>
      <c r="V40" s="107">
        <v>0</v>
      </c>
      <c r="W40" s="107">
        <v>0</v>
      </c>
      <c r="X40" s="107">
        <v>0</v>
      </c>
      <c r="Y40" s="107">
        <v>0</v>
      </c>
      <c r="Z40" s="107">
        <v>0</v>
      </c>
      <c r="AA40" s="107">
        <v>0</v>
      </c>
      <c r="AB40" s="107">
        <v>0</v>
      </c>
      <c r="AC40" s="107">
        <v>0</v>
      </c>
      <c r="AD40" s="107">
        <v>0</v>
      </c>
      <c r="AE40" s="107">
        <v>0</v>
      </c>
      <c r="AF40" s="154"/>
      <c r="AH40" s="155"/>
    </row>
    <row r="41" spans="1:34" ht="12.75" customHeight="1">
      <c r="A41" s="18">
        <v>27</v>
      </c>
      <c r="C41" s="211" t="s">
        <v>21</v>
      </c>
      <c r="D41" s="231"/>
      <c r="E41" s="107">
        <v>79.862793438487103</v>
      </c>
      <c r="F41" s="107">
        <v>78.903398427316759</v>
      </c>
      <c r="G41" s="107">
        <v>80.36416703761202</v>
      </c>
      <c r="H41" s="107">
        <v>75.499681382406933</v>
      </c>
      <c r="I41" s="107">
        <v>60.102914343154502</v>
      </c>
      <c r="J41" s="107">
        <v>56.243048946228868</v>
      </c>
      <c r="K41" s="107">
        <v>50.752775779209543</v>
      </c>
      <c r="L41" s="107">
        <v>38.995020640637961</v>
      </c>
      <c r="M41" s="107">
        <v>37.245936947899594</v>
      </c>
      <c r="N41" s="107">
        <v>33.119273205020704</v>
      </c>
      <c r="O41" s="107">
        <v>66.732756091400503</v>
      </c>
      <c r="P41" s="107">
        <v>58.165649538101235</v>
      </c>
      <c r="Q41" s="107">
        <v>59.203270520536229</v>
      </c>
      <c r="R41" s="107">
        <v>55.683675534307142</v>
      </c>
      <c r="S41" s="107">
        <v>58.150808244861139</v>
      </c>
      <c r="T41" s="107">
        <v>54.445339581385632</v>
      </c>
      <c r="U41" s="107">
        <v>49.687016783069879</v>
      </c>
      <c r="V41" s="107">
        <v>44.95489343702004</v>
      </c>
      <c r="W41" s="107">
        <v>46.012801931341514</v>
      </c>
      <c r="X41" s="107">
        <v>42.49267895122486</v>
      </c>
      <c r="Y41" s="107">
        <v>40.929539941815406</v>
      </c>
      <c r="Z41" s="107">
        <v>29.97985572654196</v>
      </c>
      <c r="AA41" s="107">
        <v>28.860664519149399</v>
      </c>
      <c r="AB41" s="107">
        <v>28.460253709358472</v>
      </c>
      <c r="AC41" s="107">
        <v>28.548240725484114</v>
      </c>
      <c r="AD41" s="107">
        <v>29.058978778449866</v>
      </c>
      <c r="AE41" s="107">
        <v>28.169531030377598</v>
      </c>
      <c r="AF41" s="154"/>
      <c r="AH41" s="155"/>
    </row>
    <row r="42" spans="1:34" ht="12.75" customHeight="1">
      <c r="A42" s="18">
        <v>28</v>
      </c>
      <c r="C42" s="211" t="s">
        <v>22</v>
      </c>
      <c r="D42" s="231"/>
      <c r="E42" s="107">
        <v>0</v>
      </c>
      <c r="F42" s="107">
        <v>0</v>
      </c>
      <c r="G42" s="107">
        <v>0</v>
      </c>
      <c r="H42" s="107">
        <v>0</v>
      </c>
      <c r="I42" s="107">
        <v>0</v>
      </c>
      <c r="J42" s="107">
        <v>0</v>
      </c>
      <c r="K42" s="107">
        <v>0</v>
      </c>
      <c r="L42" s="107">
        <v>0</v>
      </c>
      <c r="M42" s="107">
        <v>0</v>
      </c>
      <c r="N42" s="107">
        <v>0</v>
      </c>
      <c r="O42" s="107">
        <v>0</v>
      </c>
      <c r="P42" s="107">
        <v>0</v>
      </c>
      <c r="Q42" s="107">
        <v>0</v>
      </c>
      <c r="R42" s="107">
        <v>0</v>
      </c>
      <c r="S42" s="107">
        <v>0</v>
      </c>
      <c r="T42" s="107">
        <v>0</v>
      </c>
      <c r="U42" s="107">
        <v>0</v>
      </c>
      <c r="V42" s="107">
        <v>0</v>
      </c>
      <c r="W42" s="107">
        <v>0</v>
      </c>
      <c r="X42" s="107">
        <v>0</v>
      </c>
      <c r="Y42" s="107">
        <v>0</v>
      </c>
      <c r="Z42" s="107">
        <v>0</v>
      </c>
      <c r="AA42" s="107">
        <v>0</v>
      </c>
      <c r="AB42" s="107">
        <v>0</v>
      </c>
      <c r="AC42" s="107">
        <v>0</v>
      </c>
      <c r="AD42" s="107">
        <v>0</v>
      </c>
      <c r="AE42" s="107">
        <v>0</v>
      </c>
      <c r="AF42" s="154"/>
      <c r="AH42" s="155"/>
    </row>
    <row r="43" spans="1:34" s="157" customFormat="1" ht="12.75" customHeight="1">
      <c r="A43" s="158"/>
      <c r="B43"/>
      <c r="C43" s="210" t="s">
        <v>265</v>
      </c>
      <c r="D43" s="152"/>
      <c r="E43" s="153">
        <f>SUM(E44:E50)</f>
        <v>352.48318643027204</v>
      </c>
      <c r="F43" s="153">
        <f t="shared" ref="F43" si="88">SUM(F44:F50)</f>
        <v>302.91987864601799</v>
      </c>
      <c r="G43" s="153">
        <f t="shared" ref="G43" si="89">SUM(G44:G50)</f>
        <v>310.76051711638684</v>
      </c>
      <c r="H43" s="153">
        <f t="shared" ref="H43" si="90">SUM(H44:H50)</f>
        <v>304.23451130589802</v>
      </c>
      <c r="I43" s="153">
        <f t="shared" ref="I43" si="91">SUM(I44:I50)</f>
        <v>257.74325585649376</v>
      </c>
      <c r="J43" s="153">
        <f t="shared" ref="J43" si="92">SUM(J44:J50)</f>
        <v>261.04743770305419</v>
      </c>
      <c r="K43" s="153">
        <f t="shared" ref="K43" si="93">SUM(K44:K50)</f>
        <v>260.10704643073228</v>
      </c>
      <c r="L43" s="153">
        <f t="shared" ref="L43" si="94">SUM(L44:L50)</f>
        <v>249.40255584104273</v>
      </c>
      <c r="M43" s="153">
        <f t="shared" ref="M43" si="95">SUM(M44:M50)</f>
        <v>229.75614535093393</v>
      </c>
      <c r="N43" s="153">
        <f t="shared" ref="N43" si="96">SUM(N44:N50)</f>
        <v>195.88705279834906</v>
      </c>
      <c r="O43" s="153">
        <f t="shared" ref="O43" si="97">SUM(O44:O50)</f>
        <v>158.06967519448685</v>
      </c>
      <c r="P43" s="153">
        <f t="shared" ref="P43" si="98">SUM(P44:P50)</f>
        <v>146.13324407927837</v>
      </c>
      <c r="Q43" s="153">
        <f t="shared" ref="Q43" si="99">SUM(Q44:Q50)</f>
        <v>135.51842775033904</v>
      </c>
      <c r="R43" s="153">
        <f t="shared" ref="R43" si="100">SUM(R44:R50)</f>
        <v>130.54384466771623</v>
      </c>
      <c r="S43" s="153">
        <f t="shared" ref="S43" si="101">SUM(S44:S50)</f>
        <v>134.53228872724884</v>
      </c>
      <c r="T43" s="153">
        <f t="shared" ref="T43" si="102">SUM(T44:T50)</f>
        <v>128.19799897217428</v>
      </c>
      <c r="U43" s="153">
        <f t="shared" ref="U43" si="103">SUM(U44:U50)</f>
        <v>119.21907412334805</v>
      </c>
      <c r="V43" s="153">
        <f t="shared" ref="V43" si="104">SUM(V44:V50)</f>
        <v>114.47627195524171</v>
      </c>
      <c r="W43" s="153">
        <f t="shared" ref="W43" si="105">SUM(W44:W50)</f>
        <v>106.44319705104907</v>
      </c>
      <c r="X43" s="153">
        <f t="shared" ref="X43" si="106">SUM(X44:X50)</f>
        <v>100.22382241606641</v>
      </c>
      <c r="Y43" s="153">
        <f t="shared" ref="Y43" si="107">SUM(Y44:Y50)</f>
        <v>97.825590105698879</v>
      </c>
      <c r="Z43" s="153">
        <f t="shared" ref="Z43" si="108">SUM(Z44:Z50)</f>
        <v>71.077254318330191</v>
      </c>
      <c r="AA43" s="153">
        <f t="shared" ref="AA43" si="109">SUM(AA44:AA50)</f>
        <v>65.25488368463887</v>
      </c>
      <c r="AB43" s="153">
        <f t="shared" ref="AB43" si="110">SUM(AB44:AB50)</f>
        <v>61.744154663715562</v>
      </c>
      <c r="AC43" s="153">
        <f t="shared" ref="AC43" si="111">SUM(AC44:AC50)</f>
        <v>59.734396414395356</v>
      </c>
      <c r="AD43" s="153">
        <f t="shared" ref="AD43:AE43" si="112">SUM(AD44:AD50)</f>
        <v>57.429285892558653</v>
      </c>
      <c r="AE43" s="153">
        <f t="shared" si="112"/>
        <v>54.748212245532038</v>
      </c>
      <c r="AF43" s="153"/>
      <c r="AH43" s="212" t="s">
        <v>266</v>
      </c>
    </row>
    <row r="44" spans="1:34" ht="12.75" customHeight="1">
      <c r="A44" s="18">
        <v>36</v>
      </c>
      <c r="C44" s="211" t="s">
        <v>17</v>
      </c>
      <c r="D44" s="231">
        <f>D2</f>
        <v>0</v>
      </c>
      <c r="E44" s="107">
        <v>123.12212664073685</v>
      </c>
      <c r="F44" s="107">
        <v>95.100075088195325</v>
      </c>
      <c r="G44" s="107">
        <v>108.03023178874226</v>
      </c>
      <c r="H44" s="107">
        <v>101.29562015489256</v>
      </c>
      <c r="I44" s="107">
        <v>97.249731699569395</v>
      </c>
      <c r="J44" s="107">
        <v>89.54694922355425</v>
      </c>
      <c r="K44" s="107">
        <v>77.85487946278559</v>
      </c>
      <c r="L44" s="107">
        <v>71.408288751560221</v>
      </c>
      <c r="M44" s="107">
        <v>66.544508605341235</v>
      </c>
      <c r="N44" s="107">
        <v>52.55283839246507</v>
      </c>
      <c r="O44" s="107">
        <v>3.0986037990896307</v>
      </c>
      <c r="P44" s="107">
        <v>2.6887966771136691</v>
      </c>
      <c r="Q44" s="107">
        <v>1.8891758061694053</v>
      </c>
      <c r="R44" s="107">
        <v>1.682984868168222</v>
      </c>
      <c r="S44" s="107">
        <v>1.5530828126034355</v>
      </c>
      <c r="T44" s="107">
        <v>1.5078564303309026</v>
      </c>
      <c r="U44" s="107">
        <v>1.3862182499226252</v>
      </c>
      <c r="V44" s="107">
        <v>1.2513961309265356</v>
      </c>
      <c r="W44" s="107">
        <v>1.5160960025286443</v>
      </c>
      <c r="X44" s="107">
        <v>1.4683091854073038</v>
      </c>
      <c r="Y44" s="107">
        <v>1.422771989992428</v>
      </c>
      <c r="Z44" s="107">
        <v>5.5205426892689688E-2</v>
      </c>
      <c r="AA44" s="107">
        <v>5.1570196208403189E-2</v>
      </c>
      <c r="AB44" s="107">
        <v>5.0087432256737972E-2</v>
      </c>
      <c r="AC44" s="107">
        <v>5.0873733852671368E-2</v>
      </c>
      <c r="AD44" s="107">
        <v>4.8698911520948705E-2</v>
      </c>
      <c r="AE44" s="107">
        <v>4.6367959587089551E-2</v>
      </c>
      <c r="AF44" s="154"/>
      <c r="AH44" s="155" t="s">
        <v>274</v>
      </c>
    </row>
    <row r="45" spans="1:34" ht="12.75" customHeight="1">
      <c r="A45" s="18">
        <v>37</v>
      </c>
      <c r="C45" s="86" t="s">
        <v>128</v>
      </c>
      <c r="D45" s="231"/>
      <c r="E45" s="107">
        <v>3.4327125852987361</v>
      </c>
      <c r="F45" s="107">
        <v>4.1274983229749811</v>
      </c>
      <c r="G45" s="107">
        <v>4.8458361195555062</v>
      </c>
      <c r="H45" s="107">
        <v>5.2344450914761165</v>
      </c>
      <c r="I45" s="107">
        <v>5.4110855332582135</v>
      </c>
      <c r="J45" s="107">
        <v>5.1267478781222575</v>
      </c>
      <c r="K45" s="107">
        <v>5.2170331340856029</v>
      </c>
      <c r="L45" s="107">
        <v>5.2370375896387742</v>
      </c>
      <c r="M45" s="107">
        <v>4.5311801183201039</v>
      </c>
      <c r="N45" s="107">
        <v>4.3189558821143104</v>
      </c>
      <c r="O45" s="107">
        <v>7.8546324784796751</v>
      </c>
      <c r="P45" s="107">
        <v>7.4662849690337412</v>
      </c>
      <c r="Q45" s="107">
        <v>7.9395687714386565</v>
      </c>
      <c r="R45" s="107">
        <v>9.4860061245043266</v>
      </c>
      <c r="S45" s="107">
        <v>8.0724949734371805</v>
      </c>
      <c r="T45" s="107">
        <v>6.8482191505230938</v>
      </c>
      <c r="U45" s="107">
        <v>6.1996484907346616</v>
      </c>
      <c r="V45" s="107">
        <v>5.8511324946198418</v>
      </c>
      <c r="W45" s="107">
        <v>5.9213900971257845</v>
      </c>
      <c r="X45" s="107">
        <v>5.4301386667736766</v>
      </c>
      <c r="Y45" s="107">
        <v>5.3880272418438011</v>
      </c>
      <c r="Z45" s="107">
        <v>2.989769758812308</v>
      </c>
      <c r="AA45" s="107">
        <v>2.717665510530312</v>
      </c>
      <c r="AB45" s="107">
        <v>2.5511801008223438</v>
      </c>
      <c r="AC45" s="107">
        <v>2.322641242461263</v>
      </c>
      <c r="AD45" s="107">
        <v>2.1781308735049496</v>
      </c>
      <c r="AE45" s="107">
        <v>2.0073888917681346</v>
      </c>
      <c r="AF45" s="154"/>
      <c r="AH45" s="155" t="s">
        <v>275</v>
      </c>
    </row>
    <row r="46" spans="1:34" ht="12.75" customHeight="1">
      <c r="A46" s="18">
        <v>38</v>
      </c>
      <c r="C46" s="211" t="s">
        <v>18</v>
      </c>
      <c r="D46" s="231"/>
      <c r="E46" s="107">
        <v>2.2983171409838135</v>
      </c>
      <c r="F46" s="107">
        <v>1.6580858980658464</v>
      </c>
      <c r="G46" s="107">
        <v>1.8548755635941101</v>
      </c>
      <c r="H46" s="107">
        <v>2.6859130024803606</v>
      </c>
      <c r="I46" s="107">
        <v>1.6241795705592872</v>
      </c>
      <c r="J46" s="107">
        <v>0.70671423802886713</v>
      </c>
      <c r="K46" s="107">
        <v>1.3555882703112512</v>
      </c>
      <c r="L46" s="107">
        <v>0.61829185453137003</v>
      </c>
      <c r="M46" s="107">
        <v>2.6593198044360004E-2</v>
      </c>
      <c r="N46" s="107">
        <v>0</v>
      </c>
      <c r="O46" s="107">
        <v>0.87092723595279009</v>
      </c>
      <c r="P46" s="107">
        <v>0.35900817359886006</v>
      </c>
      <c r="Q46" s="107">
        <v>0.13363081827065829</v>
      </c>
      <c r="R46" s="107">
        <v>0.45008987049370974</v>
      </c>
      <c r="S46" s="107">
        <v>0.26327265689144619</v>
      </c>
      <c r="T46" s="107">
        <v>0.94605300696092887</v>
      </c>
      <c r="U46" s="107">
        <v>9.4183204616737598E-2</v>
      </c>
      <c r="V46" s="107">
        <v>0</v>
      </c>
      <c r="W46" s="107">
        <v>0.11796657088170731</v>
      </c>
      <c r="X46" s="107">
        <v>0.27222938756778198</v>
      </c>
      <c r="Y46" s="107">
        <v>6.9282029226761993E-2</v>
      </c>
      <c r="Z46" s="107">
        <v>0.11407041175719403</v>
      </c>
      <c r="AA46" s="107">
        <v>6.2983662933420006E-3</v>
      </c>
      <c r="AB46" s="107">
        <v>1.399636954076E-3</v>
      </c>
      <c r="AC46" s="107">
        <v>1.399636954076E-3</v>
      </c>
      <c r="AD46" s="107">
        <v>9.8674405262358003E-2</v>
      </c>
      <c r="AE46" s="107">
        <v>0</v>
      </c>
      <c r="AF46" s="154"/>
      <c r="AH46" s="155" t="s">
        <v>276</v>
      </c>
    </row>
    <row r="47" spans="1:34" ht="12.75" customHeight="1">
      <c r="A47" s="18">
        <v>39</v>
      </c>
      <c r="C47" s="211" t="s">
        <v>19</v>
      </c>
      <c r="D47" s="231"/>
      <c r="E47" s="107">
        <v>0</v>
      </c>
      <c r="F47" s="107">
        <v>0</v>
      </c>
      <c r="G47" s="107">
        <v>0</v>
      </c>
      <c r="H47" s="107">
        <v>0</v>
      </c>
      <c r="I47" s="107">
        <v>0</v>
      </c>
      <c r="J47" s="107">
        <v>0</v>
      </c>
      <c r="K47" s="107">
        <v>0</v>
      </c>
      <c r="L47" s="107">
        <v>0</v>
      </c>
      <c r="M47" s="107">
        <v>0</v>
      </c>
      <c r="N47" s="107">
        <v>0</v>
      </c>
      <c r="O47" s="107">
        <v>0</v>
      </c>
      <c r="P47" s="107">
        <v>0</v>
      </c>
      <c r="Q47" s="107">
        <v>0</v>
      </c>
      <c r="R47" s="107">
        <v>0</v>
      </c>
      <c r="S47" s="107">
        <v>0</v>
      </c>
      <c r="T47" s="107">
        <v>0</v>
      </c>
      <c r="U47" s="107">
        <v>0</v>
      </c>
      <c r="V47" s="107">
        <v>0</v>
      </c>
      <c r="W47" s="107">
        <v>0</v>
      </c>
      <c r="X47" s="107">
        <v>0</v>
      </c>
      <c r="Y47" s="107">
        <v>0</v>
      </c>
      <c r="Z47" s="107">
        <v>0</v>
      </c>
      <c r="AA47" s="107">
        <v>0</v>
      </c>
      <c r="AB47" s="107">
        <v>0</v>
      </c>
      <c r="AC47" s="107">
        <v>0</v>
      </c>
      <c r="AD47" s="107">
        <v>0</v>
      </c>
      <c r="AE47" s="107">
        <v>0</v>
      </c>
      <c r="AF47" s="154"/>
      <c r="AH47" s="155" t="s">
        <v>277</v>
      </c>
    </row>
    <row r="48" spans="1:34" ht="12.75" customHeight="1">
      <c r="A48" s="18">
        <v>40</v>
      </c>
      <c r="C48" s="211" t="s">
        <v>20</v>
      </c>
      <c r="D48" s="231"/>
      <c r="E48" s="107">
        <v>0</v>
      </c>
      <c r="F48" s="107">
        <v>0</v>
      </c>
      <c r="G48" s="107">
        <v>0</v>
      </c>
      <c r="H48" s="107">
        <v>0</v>
      </c>
      <c r="I48" s="107">
        <v>0</v>
      </c>
      <c r="J48" s="107">
        <v>0</v>
      </c>
      <c r="K48" s="107">
        <v>0</v>
      </c>
      <c r="L48" s="107">
        <v>0</v>
      </c>
      <c r="M48" s="107">
        <v>0</v>
      </c>
      <c r="N48" s="107">
        <v>0</v>
      </c>
      <c r="O48" s="107">
        <v>0</v>
      </c>
      <c r="P48" s="107">
        <v>0</v>
      </c>
      <c r="Q48" s="107">
        <v>0</v>
      </c>
      <c r="R48" s="107">
        <v>0</v>
      </c>
      <c r="S48" s="107">
        <v>0</v>
      </c>
      <c r="T48" s="107">
        <v>0</v>
      </c>
      <c r="U48" s="107">
        <v>0</v>
      </c>
      <c r="V48" s="107">
        <v>0</v>
      </c>
      <c r="W48" s="107">
        <v>0</v>
      </c>
      <c r="X48" s="107">
        <v>0</v>
      </c>
      <c r="Y48" s="107">
        <v>0</v>
      </c>
      <c r="Z48" s="107">
        <v>0</v>
      </c>
      <c r="AA48" s="107">
        <v>0</v>
      </c>
      <c r="AB48" s="107">
        <v>0</v>
      </c>
      <c r="AC48" s="107">
        <v>0</v>
      </c>
      <c r="AD48" s="107">
        <v>0</v>
      </c>
      <c r="AE48" s="107">
        <v>0</v>
      </c>
      <c r="AF48" s="154"/>
      <c r="AH48" s="155" t="s">
        <v>278</v>
      </c>
    </row>
    <row r="49" spans="1:35" ht="12.75" customHeight="1">
      <c r="A49" s="18">
        <v>41</v>
      </c>
      <c r="C49" s="211" t="s">
        <v>21</v>
      </c>
      <c r="D49" s="231"/>
      <c r="E49" s="107">
        <v>223.63003006325263</v>
      </c>
      <c r="F49" s="107">
        <v>202.0342193367818</v>
      </c>
      <c r="G49" s="107">
        <v>196.02957364449497</v>
      </c>
      <c r="H49" s="107">
        <v>195.01853305704898</v>
      </c>
      <c r="I49" s="107">
        <v>153.45825905310684</v>
      </c>
      <c r="J49" s="107">
        <v>165.66702636334881</v>
      </c>
      <c r="K49" s="107">
        <v>175.67954556354985</v>
      </c>
      <c r="L49" s="107">
        <v>172.13893764531238</v>
      </c>
      <c r="M49" s="107">
        <v>158.65386342922824</v>
      </c>
      <c r="N49" s="107">
        <v>139.01525852376969</v>
      </c>
      <c r="O49" s="107">
        <v>146.24551168096474</v>
      </c>
      <c r="P49" s="107">
        <v>135.61915425953211</v>
      </c>
      <c r="Q49" s="107">
        <v>125.55605235446033</v>
      </c>
      <c r="R49" s="107">
        <v>118.92476380454998</v>
      </c>
      <c r="S49" s="107">
        <v>124.64343828431677</v>
      </c>
      <c r="T49" s="107">
        <v>118.89587038435934</v>
      </c>
      <c r="U49" s="107">
        <v>111.53902417807403</v>
      </c>
      <c r="V49" s="107">
        <v>107.37374332969534</v>
      </c>
      <c r="W49" s="107">
        <v>98.887744380512927</v>
      </c>
      <c r="X49" s="107">
        <v>93.053145176317656</v>
      </c>
      <c r="Y49" s="107">
        <v>90.945508844635881</v>
      </c>
      <c r="Z49" s="107">
        <v>67.918208720867995</v>
      </c>
      <c r="AA49" s="107">
        <v>62.479349611606807</v>
      </c>
      <c r="AB49" s="107">
        <v>59.141487493682405</v>
      </c>
      <c r="AC49" s="107">
        <v>57.359481801127345</v>
      </c>
      <c r="AD49" s="107">
        <v>55.103781702270396</v>
      </c>
      <c r="AE49" s="107">
        <v>52.694455394176813</v>
      </c>
      <c r="AF49" s="154"/>
      <c r="AH49" s="155" t="s">
        <v>279</v>
      </c>
    </row>
    <row r="50" spans="1:35" ht="12.75" customHeight="1">
      <c r="A50" s="18">
        <v>42</v>
      </c>
      <c r="C50" s="211" t="s">
        <v>22</v>
      </c>
      <c r="D50" s="231"/>
      <c r="E50" s="107">
        <v>0</v>
      </c>
      <c r="F50" s="107">
        <v>0</v>
      </c>
      <c r="G50" s="107">
        <v>0</v>
      </c>
      <c r="H50" s="107">
        <v>0</v>
      </c>
      <c r="I50" s="107">
        <v>0</v>
      </c>
      <c r="J50" s="107">
        <v>0</v>
      </c>
      <c r="K50" s="107">
        <v>0</v>
      </c>
      <c r="L50" s="107">
        <v>0</v>
      </c>
      <c r="M50" s="107">
        <v>0</v>
      </c>
      <c r="N50" s="107">
        <v>0</v>
      </c>
      <c r="O50" s="107">
        <v>0</v>
      </c>
      <c r="P50" s="107">
        <v>0</v>
      </c>
      <c r="Q50" s="107">
        <v>0</v>
      </c>
      <c r="R50" s="107">
        <v>0</v>
      </c>
      <c r="S50" s="107">
        <v>0</v>
      </c>
      <c r="T50" s="107">
        <v>0</v>
      </c>
      <c r="U50" s="107">
        <v>0</v>
      </c>
      <c r="V50" s="107">
        <v>0</v>
      </c>
      <c r="W50" s="107">
        <v>0</v>
      </c>
      <c r="X50" s="107">
        <v>0</v>
      </c>
      <c r="Y50" s="107">
        <v>0</v>
      </c>
      <c r="Z50" s="107">
        <v>0</v>
      </c>
      <c r="AA50" s="107">
        <v>0</v>
      </c>
      <c r="AB50" s="107">
        <v>0</v>
      </c>
      <c r="AC50" s="107">
        <v>0</v>
      </c>
      <c r="AD50" s="107">
        <v>0</v>
      </c>
      <c r="AE50" s="107">
        <v>0</v>
      </c>
      <c r="AF50" s="154"/>
      <c r="AH50" s="155" t="s">
        <v>280</v>
      </c>
    </row>
    <row r="51" spans="1:35" s="157" customFormat="1" ht="12.75" customHeight="1">
      <c r="A51"/>
      <c r="B51"/>
      <c r="C51"/>
      <c r="D51"/>
      <c r="E51"/>
      <c r="F51"/>
      <c r="G51"/>
      <c r="H51"/>
      <c r="I51"/>
      <c r="J51"/>
      <c r="K51"/>
      <c r="L51"/>
      <c r="M51"/>
      <c r="N51"/>
      <c r="O51"/>
      <c r="P51"/>
      <c r="Q51"/>
      <c r="R51"/>
      <c r="S51"/>
      <c r="T51"/>
      <c r="U51"/>
      <c r="V51"/>
      <c r="W51"/>
      <c r="X51"/>
      <c r="Y51"/>
      <c r="Z51"/>
      <c r="AA51"/>
      <c r="AB51"/>
      <c r="AC51"/>
      <c r="AD51"/>
      <c r="AE51">
        <v>0</v>
      </c>
      <c r="AF51"/>
      <c r="AG51"/>
      <c r="AH51" s="155" t="s">
        <v>281</v>
      </c>
    </row>
    <row r="52" spans="1:35" ht="12.75" customHeight="1">
      <c r="C52" s="213" t="s">
        <v>283</v>
      </c>
      <c r="AI52" s="157"/>
    </row>
    <row r="53" spans="1:35" ht="12.75" customHeight="1">
      <c r="AI53" s="157"/>
    </row>
    <row r="54" spans="1:35" ht="12.75" customHeight="1">
      <c r="AI54" s="157"/>
    </row>
    <row r="55" spans="1:35" ht="12.75" customHeight="1">
      <c r="AI55" s="157"/>
    </row>
    <row r="56" spans="1:35" ht="12.75" customHeight="1">
      <c r="AI56" s="157"/>
    </row>
    <row r="57" spans="1:35" ht="12.75" customHeight="1">
      <c r="AI57" s="157"/>
    </row>
    <row r="58" spans="1:35" ht="12.75" customHeight="1">
      <c r="AI58" s="157"/>
    </row>
    <row r="59" spans="1:35" s="157" customFormat="1" ht="12.75" customHeight="1">
      <c r="A59"/>
      <c r="B59"/>
      <c r="C59"/>
      <c r="D59"/>
      <c r="E59"/>
      <c r="F59"/>
      <c r="G59"/>
      <c r="H59"/>
      <c r="I59"/>
      <c r="J59"/>
      <c r="K59"/>
      <c r="L59"/>
      <c r="M59"/>
      <c r="N59"/>
      <c r="O59"/>
      <c r="P59"/>
      <c r="Q59"/>
      <c r="R59"/>
      <c r="S59"/>
      <c r="T59"/>
      <c r="U59"/>
      <c r="V59"/>
      <c r="W59"/>
      <c r="X59"/>
      <c r="Y59"/>
      <c r="Z59"/>
      <c r="AA59"/>
      <c r="AB59"/>
      <c r="AC59"/>
      <c r="AD59"/>
      <c r="AE59"/>
      <c r="AF59"/>
      <c r="AG59"/>
      <c r="AH59"/>
    </row>
    <row r="60" spans="1:35" ht="12.75" customHeight="1">
      <c r="AI60" s="157"/>
    </row>
    <row r="61" spans="1:35" ht="12.75" customHeight="1">
      <c r="AI61" s="157"/>
    </row>
    <row r="62" spans="1:35" ht="12.75" customHeight="1">
      <c r="AI62" s="157"/>
    </row>
    <row r="63" spans="1:35" ht="12.75" customHeight="1">
      <c r="AI63" s="157"/>
    </row>
    <row r="64" spans="1:35" ht="12.75" customHeight="1">
      <c r="AI64" s="157"/>
    </row>
    <row r="65" spans="1:35" ht="12.75" customHeight="1">
      <c r="AI65" s="157"/>
    </row>
    <row r="66" spans="1:35" ht="12.75" customHeight="1">
      <c r="AI66" s="157"/>
    </row>
    <row r="67" spans="1:35" s="157" customFormat="1" ht="12.75" customHeight="1">
      <c r="A67"/>
      <c r="B67"/>
      <c r="C67"/>
      <c r="D67"/>
      <c r="E67"/>
      <c r="F67"/>
      <c r="G67"/>
      <c r="H67"/>
      <c r="I67"/>
      <c r="J67"/>
      <c r="K67"/>
      <c r="L67"/>
      <c r="M67"/>
      <c r="N67"/>
      <c r="O67"/>
      <c r="P67"/>
      <c r="Q67"/>
      <c r="R67"/>
      <c r="S67"/>
      <c r="T67"/>
      <c r="U67"/>
      <c r="V67"/>
      <c r="W67"/>
      <c r="X67"/>
      <c r="Y67"/>
      <c r="Z67"/>
      <c r="AA67"/>
      <c r="AB67"/>
      <c r="AC67"/>
      <c r="AD67"/>
      <c r="AE67"/>
      <c r="AF67"/>
      <c r="AG67"/>
      <c r="AH67"/>
    </row>
    <row r="68" spans="1:35" ht="12.75" customHeight="1">
      <c r="AI68" s="157"/>
    </row>
    <row r="69" spans="1:35" ht="12.75" customHeight="1">
      <c r="AI69" s="157"/>
    </row>
    <row r="70" spans="1:35" ht="12.75" customHeight="1">
      <c r="AI70" s="157"/>
    </row>
    <row r="71" spans="1:35" ht="12.75" customHeight="1">
      <c r="AI71" s="157"/>
    </row>
    <row r="72" spans="1:35" ht="12.75" customHeight="1">
      <c r="AI72" s="157"/>
    </row>
    <row r="73" spans="1:35" ht="12.75" customHeight="1">
      <c r="AI73" s="157"/>
    </row>
    <row r="74" spans="1:35" ht="12.75" customHeight="1">
      <c r="AI74" s="157"/>
    </row>
    <row r="75" spans="1:35" s="157" customFormat="1" ht="12.7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5" ht="12.75" customHeight="1">
      <c r="AI76" s="157"/>
    </row>
    <row r="77" spans="1:35" ht="12.75" customHeight="1">
      <c r="AI77" s="157"/>
    </row>
    <row r="78" spans="1:35" ht="12.75" customHeight="1">
      <c r="AI78" s="157"/>
    </row>
    <row r="79" spans="1:35" ht="12.75" customHeight="1">
      <c r="AI79" s="157"/>
    </row>
    <row r="80" spans="1:35" ht="12.75" customHeight="1">
      <c r="AI80" s="157"/>
    </row>
    <row r="81" spans="1:35" ht="12.75" customHeight="1">
      <c r="AI81" s="157"/>
    </row>
    <row r="82" spans="1:35" ht="12.75" customHeight="1">
      <c r="AI82" s="157"/>
    </row>
    <row r="83" spans="1:35" s="157" customFormat="1" ht="12.75" customHeight="1">
      <c r="A83"/>
      <c r="B83"/>
      <c r="C83"/>
      <c r="D83"/>
      <c r="E83"/>
      <c r="F83"/>
      <c r="G83"/>
      <c r="H83"/>
      <c r="I83"/>
      <c r="J83"/>
      <c r="K83"/>
      <c r="L83"/>
      <c r="M83"/>
      <c r="N83"/>
      <c r="O83"/>
      <c r="P83"/>
      <c r="Q83"/>
      <c r="R83"/>
      <c r="S83"/>
      <c r="T83"/>
      <c r="U83"/>
      <c r="V83"/>
      <c r="W83"/>
      <c r="X83"/>
      <c r="Y83"/>
      <c r="Z83"/>
      <c r="AA83"/>
      <c r="AB83"/>
      <c r="AC83"/>
      <c r="AD83"/>
      <c r="AE83"/>
      <c r="AF83"/>
      <c r="AG83"/>
      <c r="AH83"/>
    </row>
    <row r="84" spans="1:35" ht="12.75" customHeight="1">
      <c r="AI84" s="157"/>
    </row>
    <row r="85" spans="1:35" ht="12.75" customHeight="1">
      <c r="AI85" s="157"/>
    </row>
    <row r="86" spans="1:35" ht="12.75" customHeight="1">
      <c r="AI86" s="157"/>
    </row>
    <row r="87" spans="1:35" ht="12.75" customHeight="1">
      <c r="AI87" s="157"/>
    </row>
    <row r="88" spans="1:35" ht="12.75" customHeight="1">
      <c r="AI88" s="157"/>
    </row>
    <row r="89" spans="1:35" ht="12.75" customHeight="1">
      <c r="AI89" s="157"/>
    </row>
    <row r="90" spans="1:35" ht="12.75" customHeight="1">
      <c r="AI90" s="157"/>
    </row>
    <row r="91" spans="1:35" s="157" customFormat="1" ht="12.75" customHeight="1">
      <c r="A91"/>
      <c r="B91"/>
      <c r="C91"/>
      <c r="D91"/>
      <c r="E91"/>
      <c r="F91"/>
      <c r="G91"/>
      <c r="H91"/>
      <c r="I91"/>
      <c r="J91"/>
      <c r="K91"/>
      <c r="L91"/>
      <c r="M91"/>
      <c r="N91"/>
      <c r="O91"/>
      <c r="P91"/>
      <c r="Q91"/>
      <c r="R91"/>
      <c r="S91"/>
      <c r="T91"/>
      <c r="U91"/>
      <c r="V91"/>
      <c r="W91"/>
      <c r="X91"/>
      <c r="Y91"/>
      <c r="Z91"/>
      <c r="AA91"/>
      <c r="AB91"/>
      <c r="AC91"/>
      <c r="AD91"/>
      <c r="AE91"/>
      <c r="AF91"/>
      <c r="AG91"/>
      <c r="AH91"/>
    </row>
    <row r="92" spans="1:35" ht="12.75" customHeight="1">
      <c r="AI92" s="157"/>
    </row>
    <row r="93" spans="1:35" ht="12.75" customHeight="1">
      <c r="AI93" s="157"/>
    </row>
    <row r="94" spans="1:35" ht="12.75" customHeight="1">
      <c r="AI94" s="157"/>
    </row>
    <row r="95" spans="1:35" ht="12.75" customHeight="1">
      <c r="AI95" s="157"/>
    </row>
    <row r="96" spans="1:35" ht="12.75" customHeight="1">
      <c r="AI96" s="157"/>
    </row>
    <row r="97" spans="1:35" ht="12.75" customHeight="1">
      <c r="AI97" s="157"/>
    </row>
    <row r="98" spans="1:35" ht="12.75" customHeight="1">
      <c r="AI98" s="157"/>
    </row>
    <row r="99" spans="1:35" s="157" customFormat="1" ht="12.75" customHeight="1">
      <c r="A99"/>
      <c r="B99"/>
      <c r="C99"/>
      <c r="D99"/>
      <c r="E99"/>
      <c r="F99"/>
      <c r="G99"/>
      <c r="H99"/>
      <c r="I99"/>
      <c r="J99"/>
      <c r="K99"/>
      <c r="L99"/>
      <c r="M99"/>
      <c r="N99"/>
      <c r="O99"/>
      <c r="P99"/>
      <c r="Q99"/>
      <c r="R99"/>
      <c r="S99"/>
      <c r="T99"/>
      <c r="U99"/>
      <c r="V99"/>
      <c r="W99"/>
      <c r="X99"/>
      <c r="Y99"/>
      <c r="Z99"/>
      <c r="AA99"/>
      <c r="AB99"/>
      <c r="AC99"/>
      <c r="AD99"/>
      <c r="AE99"/>
      <c r="AF99"/>
      <c r="AG99"/>
      <c r="AH99"/>
    </row>
    <row r="100" spans="1:35" ht="12.75" customHeight="1">
      <c r="AI100" s="157"/>
    </row>
    <row r="101" spans="1:35" ht="12.75" customHeight="1">
      <c r="AI101" s="157"/>
    </row>
    <row r="102" spans="1:35" ht="12.75" customHeight="1">
      <c r="AI102" s="157"/>
    </row>
    <row r="103" spans="1:35" ht="12.75" customHeight="1">
      <c r="AI103" s="157"/>
    </row>
    <row r="104" spans="1:35" ht="12.75" customHeight="1">
      <c r="AI104" s="157"/>
    </row>
    <row r="105" spans="1:35" ht="12.75" customHeight="1">
      <c r="AI105" s="157"/>
    </row>
    <row r="106" spans="1:35" ht="12.75" customHeight="1">
      <c r="AI106" s="157"/>
    </row>
    <row r="117" spans="3:4">
      <c r="C117" s="159" t="b">
        <v>1</v>
      </c>
      <c r="D117" s="32"/>
    </row>
    <row r="136" spans="7:11">
      <c r="G136" s="159" t="b">
        <v>1</v>
      </c>
    </row>
    <row r="138" spans="7:11">
      <c r="K138" s="160"/>
    </row>
  </sheetData>
  <mergeCells count="6">
    <mergeCell ref="D44:D50"/>
    <mergeCell ref="D4:D10"/>
    <mergeCell ref="D12:D18"/>
    <mergeCell ref="D20:D26"/>
    <mergeCell ref="D28:D34"/>
    <mergeCell ref="D36:D42"/>
  </mergeCells>
  <phoneticPr fontId="26" type="noConversion"/>
  <dataValidations disablePrompts="1" count="1">
    <dataValidation type="list" allowBlank="1" showInputMessage="1" showErrorMessage="1" sqref="D2">
      <formula1>"PJ, ktoe"</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HKC Input</vt:lpstr>
      <vt:lpstr>Cover</vt:lpstr>
      <vt:lpstr>Activity Data</vt:lpstr>
      <vt:lpstr>Commercial and public services</vt:lpstr>
      <vt:lpstr>Residential</vt:lpstr>
      <vt:lpstr>Transport</vt:lpstr>
      <vt:lpstr>Industry</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 Barcelona</dc:creator>
  <cp:lastModifiedBy>Mr WONG Ka Lun 黃嘉麟</cp:lastModifiedBy>
  <dcterms:created xsi:type="dcterms:W3CDTF">2017-01-11T07:10:59Z</dcterms:created>
  <dcterms:modified xsi:type="dcterms:W3CDTF">2018-09-26T02:38:43Z</dcterms:modified>
</cp:coreProperties>
</file>